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445" activeTab="0"/>
  </bookViews>
  <sheets>
    <sheet name="presupuesto dotacion" sheetId="1" r:id="rId1"/>
  </sheets>
  <definedNames>
    <definedName name="_xlnm._FilterDatabase" localSheetId="0" hidden="1">'presupuesto dotacion'!$B$1:$B$241</definedName>
    <definedName name="_xlnm.Print_Area" localSheetId="0">'presupuesto dotacion'!$A$1:$F$248</definedName>
  </definedNames>
  <calcPr fullCalcOnLoad="1"/>
</workbook>
</file>

<file path=xl/sharedStrings.xml><?xml version="1.0" encoding="utf-8"?>
<sst xmlns="http://schemas.openxmlformats.org/spreadsheetml/2006/main" count="524" uniqueCount="274">
  <si>
    <t>ITEM</t>
  </si>
  <si>
    <t>DESCRIPCION</t>
  </si>
  <si>
    <t>UN</t>
  </si>
  <si>
    <t>CANTIDAD</t>
  </si>
  <si>
    <t>V. UNITARIO</t>
  </si>
  <si>
    <t>V. PARCIAL</t>
  </si>
  <si>
    <t>EDIFICIO ADMINISTRATIVO - PISO 1 - BIBLIOTECA</t>
  </si>
  <si>
    <t>1.1</t>
  </si>
  <si>
    <t>MESAS DE BIBLIOTECA (grande)</t>
  </si>
  <si>
    <t>1.2</t>
  </si>
  <si>
    <t>MESAS DE BIBLIOTECA (pequeña)</t>
  </si>
  <si>
    <t>1.3</t>
  </si>
  <si>
    <t>MESA DE CONSULTA</t>
  </si>
  <si>
    <t>1.4</t>
  </si>
  <si>
    <t>ESTANTERIA DE CONSULTA (módulos)</t>
  </si>
  <si>
    <t>1.5</t>
  </si>
  <si>
    <t>PUESTO DE BIBLIOTECARIO</t>
  </si>
  <si>
    <t>1.5.1</t>
  </si>
  <si>
    <t>SUPERFICIES , MODULO SERVICIO BAJO</t>
  </si>
  <si>
    <t>1.5.2</t>
  </si>
  <si>
    <t>PANELERÍA ( incluye puerta)</t>
  </si>
  <si>
    <t>M2</t>
  </si>
  <si>
    <t>1.6</t>
  </si>
  <si>
    <t>PUESTO DE CONTROL</t>
  </si>
  <si>
    <t>1.6.1</t>
  </si>
  <si>
    <t>SUPERFICIE</t>
  </si>
  <si>
    <t>1.6.2</t>
  </si>
  <si>
    <t>PANELERIA</t>
  </si>
  <si>
    <t>1.7</t>
  </si>
  <si>
    <t>SILLA OPERATIVA</t>
  </si>
  <si>
    <t>1.8</t>
  </si>
  <si>
    <t>SILLAS PARA MESAS</t>
  </si>
  <si>
    <t>SUBTOTAL</t>
  </si>
  <si>
    <t>EDIFICIO ADMINISTRATIVO - PISO 1 - SALA INTERNET</t>
  </si>
  <si>
    <t>2.1</t>
  </si>
  <si>
    <t>PUESTO SALA</t>
  </si>
  <si>
    <t>2.2</t>
  </si>
  <si>
    <t>PUESTO DE ATENCION</t>
  </si>
  <si>
    <t>2.2.1</t>
  </si>
  <si>
    <t>SUPERFICIES, MODULO SERVICIO BAJO, BASE</t>
  </si>
  <si>
    <t>2.2.2</t>
  </si>
  <si>
    <t>2.3</t>
  </si>
  <si>
    <t>2.4</t>
  </si>
  <si>
    <t>SILLA PUESTO SALA</t>
  </si>
  <si>
    <t>EDIFICIO ADMINISTRATIVO - PISO 1 - MEDIOS AUDIOVISUALES</t>
  </si>
  <si>
    <t>3.1</t>
  </si>
  <si>
    <t>PUESTO DE ATENCION (incluye mostrador)</t>
  </si>
  <si>
    <t>3.2</t>
  </si>
  <si>
    <t>MUEBLES ALMACENAMIENTO</t>
  </si>
  <si>
    <t>3.3</t>
  </si>
  <si>
    <t>EDIFICIO ADMINISTRATIVO - PISO 1 - RECEPCION</t>
  </si>
  <si>
    <t>4.1</t>
  </si>
  <si>
    <t>PUESTO DE RECEPCION</t>
  </si>
  <si>
    <t>4.2</t>
  </si>
  <si>
    <t>EDIFICIO ADMINISTRATIVO - PISO 1 - SALA DE SISTEMAS</t>
  </si>
  <si>
    <t>5.1</t>
  </si>
  <si>
    <t>PUESTO SISTEMAS (con capacidad para 3 personas)</t>
  </si>
  <si>
    <t>5.2</t>
  </si>
  <si>
    <t>PUESTO DOCENTE</t>
  </si>
  <si>
    <t>5.3</t>
  </si>
  <si>
    <t>5.4</t>
  </si>
  <si>
    <t>SILLA PUESTO SISTEMAS</t>
  </si>
  <si>
    <t>5.5</t>
  </si>
  <si>
    <t>MESA EXTERIOR</t>
  </si>
  <si>
    <t>5.6</t>
  </si>
  <si>
    <t>SILLA EXTERIOR</t>
  </si>
  <si>
    <t>EDIFICIO ADMINISTRATIVO - PISO 1 - ESTAR</t>
  </si>
  <si>
    <t>6.1</t>
  </si>
  <si>
    <t>MESA ESTAR</t>
  </si>
  <si>
    <t>6.2</t>
  </si>
  <si>
    <t>SOFA INDIVIDUAL</t>
  </si>
  <si>
    <t>6.3</t>
  </si>
  <si>
    <t>SOFA COMPUESTO (con capacidad para 2 personas)</t>
  </si>
  <si>
    <t>EDIFICIO ADMINISTRATIVO - PISO 2 - POSGRADOS</t>
  </si>
  <si>
    <t>7.1</t>
  </si>
  <si>
    <t>PUESTO DE TRABAJO SIN PANELERIA</t>
  </si>
  <si>
    <t>7.2</t>
  </si>
  <si>
    <t>PUESTO DE TRABAJO CON PANELERIA</t>
  </si>
  <si>
    <t>7.2.1</t>
  </si>
  <si>
    <t>SUPERFICIE, GABINETE, MODULO SERVICIO BAJO, FALDA, BASES</t>
  </si>
  <si>
    <t>7.2.2</t>
  </si>
  <si>
    <t>7.3</t>
  </si>
  <si>
    <t>PANELERIA SALA DE REUNIONES</t>
  </si>
  <si>
    <t>7.4</t>
  </si>
  <si>
    <t>MESA SALA DE REUNIONES</t>
  </si>
  <si>
    <t>7.5</t>
  </si>
  <si>
    <t>PUESTO SECRETARIAL</t>
  </si>
  <si>
    <t>7.6</t>
  </si>
  <si>
    <t>PUESTO DIRECCION</t>
  </si>
  <si>
    <t>7.6.1</t>
  </si>
  <si>
    <t>SUPERFICIE, GABINETE, MODULO BAJO, FALDA, BASES</t>
  </si>
  <si>
    <t>7.6.2</t>
  </si>
  <si>
    <t>PANELERIA (incluye puerta)</t>
  </si>
  <si>
    <t>7.7</t>
  </si>
  <si>
    <t>DIVISION VIDRIO (SOBRE ANTEPECHO)</t>
  </si>
  <si>
    <t>7.8</t>
  </si>
  <si>
    <t>7.9</t>
  </si>
  <si>
    <t>SILLA INTERLOCUTORA</t>
  </si>
  <si>
    <t>7.10</t>
  </si>
  <si>
    <t>SILLA SALA DE REUNIONES</t>
  </si>
  <si>
    <t>7.11</t>
  </si>
  <si>
    <t>SOFA ESPERA</t>
  </si>
  <si>
    <t>EDIFICIO ADMINISTRATIVO - PISO 2 - VICEDECANATURA</t>
  </si>
  <si>
    <t>8.1</t>
  </si>
  <si>
    <t>PUESTO COORDINADOR</t>
  </si>
  <si>
    <t>8.1.1</t>
  </si>
  <si>
    <t>SUPERFICIE, GABINETE, MODULO BAJO, FALDA</t>
  </si>
  <si>
    <t>8.1.2</t>
  </si>
  <si>
    <t>8.2</t>
  </si>
  <si>
    <t>PUESTO SECRETARIA DE COORDINADOR</t>
  </si>
  <si>
    <t>8.3</t>
  </si>
  <si>
    <t>ESTANTERIA MOVIL (Unidades de Consulta sencillas- UDC)</t>
  </si>
  <si>
    <t>8.4</t>
  </si>
  <si>
    <t>8.5</t>
  </si>
  <si>
    <t>8.6</t>
  </si>
  <si>
    <t>8.7</t>
  </si>
  <si>
    <t>8.7.1</t>
  </si>
  <si>
    <t>SUPERFICIES, GABINETE, MODULO, BAJO, FALDA, BASES</t>
  </si>
  <si>
    <t>8.7.2</t>
  </si>
  <si>
    <t>8.8</t>
  </si>
  <si>
    <t>DIVISION EN VIDRIO (SOBRE ANTEPECHO)</t>
  </si>
  <si>
    <t>8.9</t>
  </si>
  <si>
    <t>DIVISION EN VIDRIO ACCESO</t>
  </si>
  <si>
    <t>8.10</t>
  </si>
  <si>
    <t>8.11</t>
  </si>
  <si>
    <t>8.12</t>
  </si>
  <si>
    <t>EDIFICIO ADMINISTRATIVO - PISO 2 - DECANATURA</t>
  </si>
  <si>
    <t>9.1</t>
  </si>
  <si>
    <t>PUESTO SECRETARIA</t>
  </si>
  <si>
    <t>9.2</t>
  </si>
  <si>
    <t>9.2.1</t>
  </si>
  <si>
    <t>9.2.2</t>
  </si>
  <si>
    <t>9.3</t>
  </si>
  <si>
    <t>9.4</t>
  </si>
  <si>
    <t>EDIFICIO ADMINISTRATIVO - PISO 2 - RECTORIA</t>
  </si>
  <si>
    <t>10.1</t>
  </si>
  <si>
    <t>10.2</t>
  </si>
  <si>
    <t>PUESTO RECTORIA</t>
  </si>
  <si>
    <t>10.3</t>
  </si>
  <si>
    <t>MESA RECTORIA</t>
  </si>
  <si>
    <t>10.4</t>
  </si>
  <si>
    <t>ENTREPAÑO NICHO</t>
  </si>
  <si>
    <t>10.5</t>
  </si>
  <si>
    <t>10.6</t>
  </si>
  <si>
    <t>MESA ESPERA</t>
  </si>
  <si>
    <t>10.7</t>
  </si>
  <si>
    <t>10.8</t>
  </si>
  <si>
    <t>SILLA RECTORIA</t>
  </si>
  <si>
    <t>10.9</t>
  </si>
  <si>
    <t>SILLA INTERLOCUTORA RECTORIA</t>
  </si>
  <si>
    <t>10.10</t>
  </si>
  <si>
    <t>SILLA REUNIONES RECTORIA</t>
  </si>
  <si>
    <t>10.11</t>
  </si>
  <si>
    <t>MESA REUNIONES FACULTAD</t>
  </si>
  <si>
    <t>10.12</t>
  </si>
  <si>
    <t>SILLA REUNIONES FACULTAD</t>
  </si>
  <si>
    <t>EDIFICIO ADMINISTRATIVO - PISO 2 - VICERRECTORIA</t>
  </si>
  <si>
    <t>11.1</t>
  </si>
  <si>
    <t>11.2</t>
  </si>
  <si>
    <t>PUESTO VICERRECTORIA</t>
  </si>
  <si>
    <t>11.3</t>
  </si>
  <si>
    <t>MESA VICERRECTORIA</t>
  </si>
  <si>
    <t>11.4</t>
  </si>
  <si>
    <t>11.5</t>
  </si>
  <si>
    <t>11.6</t>
  </si>
  <si>
    <t>11.7</t>
  </si>
  <si>
    <t>SILLA VICERRECTORIA</t>
  </si>
  <si>
    <t>11.8</t>
  </si>
  <si>
    <t>SILLA INTERLOCUTORA VICERRECTORIA</t>
  </si>
  <si>
    <t>11.9</t>
  </si>
  <si>
    <t>SILLA REUNIONES VICERRECTORIA</t>
  </si>
  <si>
    <t>TOTAL EDIFICIO ADMINISTRATIVO</t>
  </si>
  <si>
    <t>EDIFICIO DE AULAS - PISO 1 - AULAS ESPECIALIZADAS SISTEMAS E IDIOMAS</t>
  </si>
  <si>
    <t>12.1</t>
  </si>
  <si>
    <t>PUESTO AULA</t>
  </si>
  <si>
    <t>12.2</t>
  </si>
  <si>
    <t>12.3</t>
  </si>
  <si>
    <t>12.4</t>
  </si>
  <si>
    <t>SILLA AULA</t>
  </si>
  <si>
    <t>EDIFICIO DE AULAS  - AULAS TIPO A-B-C</t>
  </si>
  <si>
    <t>EDIFICIO DE AULAS 1</t>
  </si>
  <si>
    <t>13.1.1</t>
  </si>
  <si>
    <t>13.1.2</t>
  </si>
  <si>
    <t>13.1.3</t>
  </si>
  <si>
    <t>13.1.4</t>
  </si>
  <si>
    <t>EDIFICIO DE AULAS 2</t>
  </si>
  <si>
    <t>13.2.1</t>
  </si>
  <si>
    <t>13.2.2</t>
  </si>
  <si>
    <t>13.2.3</t>
  </si>
  <si>
    <t>13.2.4</t>
  </si>
  <si>
    <t>EDIFICIO DE AULAS  -  SALA ESTUDIO</t>
  </si>
  <si>
    <t>EDIFICIO AULAS 1</t>
  </si>
  <si>
    <t>14.1.1</t>
  </si>
  <si>
    <t>PANELERIA ESTUDIO</t>
  </si>
  <si>
    <t>14.1.2</t>
  </si>
  <si>
    <t>MESAS SALA (modulares)</t>
  </si>
  <si>
    <t>14.1.3</t>
  </si>
  <si>
    <t>SILLAS SALA</t>
  </si>
  <si>
    <t>EDIFICIO AULAS 2</t>
  </si>
  <si>
    <t>14.2.1</t>
  </si>
  <si>
    <t>14.2.2</t>
  </si>
  <si>
    <t>14.2.3</t>
  </si>
  <si>
    <t>EDIFICIO DE AULAS  - ZONA CARGA - ESTUDIO</t>
  </si>
  <si>
    <t>15.1.1</t>
  </si>
  <si>
    <t>SUPERFICIES CARGA</t>
  </si>
  <si>
    <t>15.1.2</t>
  </si>
  <si>
    <t>SILLAS CARGA</t>
  </si>
  <si>
    <t>15.1.3</t>
  </si>
  <si>
    <t>MESAS ZONA ESTUDIO CORREDOR</t>
  </si>
  <si>
    <t>15.1.4</t>
  </si>
  <si>
    <t>15.1.5</t>
  </si>
  <si>
    <t>SOFAS INDIVIDUAL</t>
  </si>
  <si>
    <t>15.1.6</t>
  </si>
  <si>
    <t>SOFAS COMPUESTO (con capacida para 2 personas)</t>
  </si>
  <si>
    <t>15.2.1</t>
  </si>
  <si>
    <t>15.2.2</t>
  </si>
  <si>
    <t>15.2.3</t>
  </si>
  <si>
    <t>15.2.4</t>
  </si>
  <si>
    <t>15.2.5</t>
  </si>
  <si>
    <t>15.2.6</t>
  </si>
  <si>
    <t>EDIFICIO DE AULAS - PISO 1 - LOCKERS</t>
  </si>
  <si>
    <t>16.1.1</t>
  </si>
  <si>
    <t>LOCKER (cuerpos por 3 unidades cada uno)</t>
  </si>
  <si>
    <t>16.2.1</t>
  </si>
  <si>
    <t>TOTAL EDIFICIO DE AULAS 1 Y 2</t>
  </si>
  <si>
    <t>EDIFICIO DE PROGRAMAS - PISOS 1-2 - DIRECCION</t>
  </si>
  <si>
    <t>PUESTO DIRECTOR</t>
  </si>
  <si>
    <t>PANELERIA SALA REUNIONES</t>
  </si>
  <si>
    <t>MESA REUNIONES</t>
  </si>
  <si>
    <t>SILLA SALA REUNIONES</t>
  </si>
  <si>
    <t>EDIFICIO DE PROGRAMAS - PISOS 1-2 - PROFESORES</t>
  </si>
  <si>
    <t>PUESTO PROFESOR PLANTA</t>
  </si>
  <si>
    <t>PUESTO PROFESOR CATEDRA</t>
  </si>
  <si>
    <t>SUPERFICIE, BASE</t>
  </si>
  <si>
    <t>EDIFICIO DE PROGRAMAS - PISOS 1-2 - CIRCULACIONES</t>
  </si>
  <si>
    <t>TOTAL EDIFICIO DE PROGRAMAS</t>
  </si>
  <si>
    <t>CAFETERIA</t>
  </si>
  <si>
    <t>MESAS CAFETERIA</t>
  </si>
  <si>
    <t>PARASOLES</t>
  </si>
  <si>
    <t>SILLAS CAFETERIA</t>
  </si>
  <si>
    <t>SALA PROFESORES</t>
  </si>
  <si>
    <t>SOFA DESCANSO</t>
  </si>
  <si>
    <t>MESAS DESCANSO</t>
  </si>
  <si>
    <t>AUDITORIO</t>
  </si>
  <si>
    <t>AUDITORIO 1</t>
  </si>
  <si>
    <t>SILLA TIPO AUDITORIO</t>
  </si>
  <si>
    <t>TOTAL AUDITORIOS 1 Y 2</t>
  </si>
  <si>
    <t>EDIFICIO DE LABORATORIOS - PISO 1</t>
  </si>
  <si>
    <t>PUESTO DE TRABAJO OFICINA</t>
  </si>
  <si>
    <t>PUESTO DE TRABAJO TIPO DOCENTE</t>
  </si>
  <si>
    <t>SILLAS TIPO  LABORATORIO</t>
  </si>
  <si>
    <t>EDIFICIO DE LABORATORIOS - PISO 2</t>
  </si>
  <si>
    <t>PUESTO DE TRABAJO TIPO AULA</t>
  </si>
  <si>
    <t>SILLAS DE TRABAJO</t>
  </si>
  <si>
    <t>TOTAL EDIFICIO DE LABORATORIOS</t>
  </si>
  <si>
    <t>TOTAL</t>
  </si>
  <si>
    <t>IVA (16%)</t>
  </si>
  <si>
    <t>GRAN TOTAL</t>
  </si>
  <si>
    <t>17.2.1</t>
  </si>
  <si>
    <t>17.2.2</t>
  </si>
  <si>
    <t>18.1.1</t>
  </si>
  <si>
    <t>18.1.2</t>
  </si>
  <si>
    <t>18.2.1</t>
  </si>
  <si>
    <t>18.2.2</t>
  </si>
  <si>
    <t>22.1.1</t>
  </si>
  <si>
    <t>22.2.1</t>
  </si>
  <si>
    <t xml:space="preserve">SUMINISTRO E INSTALACION DE DIVISIONES Y MOBILIARIO  PARA OFICINA ABIERTA  DE LA FACULTA DE CIENCIAS </t>
  </si>
  <si>
    <t>BASICAS EN EL CAMPUS NUEVA GRANADA</t>
  </si>
  <si>
    <t xml:space="preserve"> ANEXO 6  No 6</t>
  </si>
  <si>
    <t>CUADRO DE CANTIDADES Y PROPUESTA ECONOMICA</t>
  </si>
  <si>
    <t>EUCLIDES DIAZ ROJAS</t>
  </si>
  <si>
    <t>C.C. No.: 15.896.705 de Chinchina (Caldas)</t>
  </si>
  <si>
    <t>_______________________________</t>
  </si>
  <si>
    <t xml:space="preserve">REPRESENTANTE LEGAL  UNION TEMPORAL UMNG 2010 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</si>
</sst>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€_-;\-* #,##0\ _€_-;_-* &quot;-&quot;??\ _€_-;_-@_-"/>
    <numFmt numFmtId="173" formatCode="#,##0;[Red]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11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6" fillId="0" borderId="0" xfId="0" applyFont="1" applyAlignment="1">
      <alignment horizontal="center"/>
    </xf>
    <xf numFmtId="0" fontId="36" fillId="33" borderId="10" xfId="0" applyFont="1" applyFill="1" applyBorder="1" applyAlignment="1">
      <alignment horizontal="right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1" xfId="0" applyFont="1" applyBorder="1" applyAlignment="1">
      <alignment/>
    </xf>
    <xf numFmtId="0" fontId="0" fillId="34" borderId="10" xfId="0" applyFill="1" applyBorder="1" applyAlignment="1">
      <alignment/>
    </xf>
    <xf numFmtId="16" fontId="0" fillId="0" borderId="10" xfId="0" applyNumberForma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1" xfId="0" applyFont="1" applyFill="1" applyBorder="1" applyAlignment="1">
      <alignment/>
    </xf>
    <xf numFmtId="0" fontId="36" fillId="34" borderId="0" xfId="0" applyFont="1" applyFill="1" applyAlignment="1">
      <alignment/>
    </xf>
    <xf numFmtId="0" fontId="36" fillId="33" borderId="12" xfId="0" applyFont="1" applyFill="1" applyBorder="1" applyAlignment="1">
      <alignment horizontal="right"/>
    </xf>
    <xf numFmtId="0" fontId="36" fillId="33" borderId="0" xfId="0" applyFont="1" applyFill="1" applyBorder="1" applyAlignment="1">
      <alignment horizontal="right"/>
    </xf>
    <xf numFmtId="0" fontId="36" fillId="34" borderId="10" xfId="0" applyFont="1" applyFill="1" applyBorder="1" applyAlignment="1">
      <alignment horizontal="right"/>
    </xf>
    <xf numFmtId="0" fontId="36" fillId="34" borderId="10" xfId="0" applyFont="1" applyFill="1" applyBorder="1" applyAlignment="1">
      <alignment/>
    </xf>
    <xf numFmtId="0" fontId="36" fillId="34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6" fillId="0" borderId="10" xfId="0" applyFont="1" applyBorder="1" applyAlignment="1">
      <alignment horizontal="right"/>
    </xf>
    <xf numFmtId="172" fontId="36" fillId="0" borderId="0" xfId="46" applyNumberFormat="1" applyFont="1" applyAlignment="1">
      <alignment/>
    </xf>
    <xf numFmtId="172" fontId="0" fillId="0" borderId="0" xfId="46" applyNumberFormat="1" applyFont="1" applyFill="1" applyAlignment="1">
      <alignment/>
    </xf>
    <xf numFmtId="172" fontId="0" fillId="0" borderId="0" xfId="46" applyNumberFormat="1" applyFont="1" applyAlignment="1">
      <alignment/>
    </xf>
    <xf numFmtId="172" fontId="3" fillId="0" borderId="10" xfId="46" applyNumberFormat="1" applyFont="1" applyFill="1" applyBorder="1" applyAlignment="1">
      <alignment horizontal="center"/>
    </xf>
    <xf numFmtId="172" fontId="3" fillId="0" borderId="10" xfId="46" applyNumberFormat="1" applyFont="1" applyBorder="1" applyAlignment="1">
      <alignment horizontal="center"/>
    </xf>
    <xf numFmtId="172" fontId="36" fillId="0" borderId="0" xfId="46" applyNumberFormat="1" applyFont="1" applyFill="1" applyBorder="1" applyAlignment="1">
      <alignment horizontal="center"/>
    </xf>
    <xf numFmtId="172" fontId="36" fillId="0" borderId="0" xfId="46" applyNumberFormat="1" applyFont="1" applyBorder="1" applyAlignment="1">
      <alignment horizontal="center"/>
    </xf>
    <xf numFmtId="172" fontId="0" fillId="0" borderId="10" xfId="46" applyNumberFormat="1" applyFont="1" applyBorder="1" applyAlignment="1">
      <alignment/>
    </xf>
    <xf numFmtId="172" fontId="0" fillId="0" borderId="10" xfId="46" applyNumberFormat="1" applyFont="1" applyBorder="1" applyAlignment="1">
      <alignment horizontal="right"/>
    </xf>
    <xf numFmtId="172" fontId="36" fillId="0" borderId="10" xfId="46" applyNumberFormat="1" applyFont="1" applyBorder="1" applyAlignment="1">
      <alignment horizontal="right"/>
    </xf>
    <xf numFmtId="172" fontId="36" fillId="0" borderId="0" xfId="46" applyNumberFormat="1" applyFont="1" applyAlignment="1">
      <alignment horizontal="right"/>
    </xf>
    <xf numFmtId="172" fontId="0" fillId="35" borderId="10" xfId="46" applyNumberFormat="1" applyFont="1" applyFill="1" applyBorder="1" applyAlignment="1">
      <alignment/>
    </xf>
    <xf numFmtId="172" fontId="0" fillId="0" borderId="0" xfId="46" applyNumberFormat="1" applyFont="1" applyAlignment="1">
      <alignment horizontal="right"/>
    </xf>
    <xf numFmtId="172" fontId="36" fillId="13" borderId="10" xfId="46" applyNumberFormat="1" applyFont="1" applyFill="1" applyBorder="1" applyAlignment="1">
      <alignment horizontal="right"/>
    </xf>
    <xf numFmtId="172" fontId="36" fillId="34" borderId="0" xfId="46" applyNumberFormat="1" applyFont="1" applyFill="1" applyAlignment="1">
      <alignment horizontal="right"/>
    </xf>
    <xf numFmtId="172" fontId="0" fillId="34" borderId="10" xfId="46" applyNumberFormat="1" applyFont="1" applyFill="1" applyBorder="1" applyAlignment="1">
      <alignment horizontal="right"/>
    </xf>
    <xf numFmtId="172" fontId="36" fillId="34" borderId="0" xfId="46" applyNumberFormat="1" applyFont="1" applyFill="1" applyAlignment="1">
      <alignment/>
    </xf>
    <xf numFmtId="172" fontId="0" fillId="34" borderId="10" xfId="46" applyNumberFormat="1" applyFont="1" applyFill="1" applyBorder="1" applyAlignment="1">
      <alignment/>
    </xf>
    <xf numFmtId="172" fontId="36" fillId="34" borderId="10" xfId="46" applyNumberFormat="1" applyFont="1" applyFill="1" applyBorder="1" applyAlignment="1">
      <alignment/>
    </xf>
    <xf numFmtId="172" fontId="36" fillId="0" borderId="0" xfId="46" applyNumberFormat="1" applyFont="1" applyFill="1" applyAlignment="1">
      <alignment/>
    </xf>
    <xf numFmtId="172" fontId="0" fillId="0" borderId="0" xfId="46" applyNumberFormat="1" applyFont="1" applyFill="1" applyAlignment="1">
      <alignment horizontal="right"/>
    </xf>
    <xf numFmtId="172" fontId="0" fillId="0" borderId="0" xfId="46" applyNumberFormat="1" applyFont="1" applyBorder="1" applyAlignment="1">
      <alignment horizontal="right"/>
    </xf>
    <xf numFmtId="172" fontId="36" fillId="0" borderId="0" xfId="46" applyNumberFormat="1" applyFont="1" applyFill="1" applyAlignment="1">
      <alignment horizontal="right"/>
    </xf>
    <xf numFmtId="0" fontId="0" fillId="35" borderId="10" xfId="0" applyFill="1" applyBorder="1" applyAlignment="1">
      <alignment/>
    </xf>
    <xf numFmtId="0" fontId="2" fillId="0" borderId="13" xfId="0" applyFont="1" applyFill="1" applyBorder="1" applyAlignment="1">
      <alignment/>
    </xf>
    <xf numFmtId="172" fontId="36" fillId="35" borderId="10" xfId="46" applyNumberFormat="1" applyFont="1" applyFill="1" applyBorder="1" applyAlignment="1">
      <alignment horizontal="right"/>
    </xf>
    <xf numFmtId="172" fontId="36" fillId="35" borderId="10" xfId="46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8"/>
  <sheetViews>
    <sheetView tabSelected="1" zoomScale="75" zoomScaleNormal="75" zoomScalePageLayoutView="0" workbookViewId="0" topLeftCell="A213">
      <selection activeCell="L243" sqref="L243"/>
    </sheetView>
  </sheetViews>
  <sheetFormatPr defaultColWidth="11.421875" defaultRowHeight="15"/>
  <cols>
    <col min="1" max="1" width="9.00390625" style="1" customWidth="1"/>
    <col min="2" max="2" width="67.28125" style="0" customWidth="1"/>
    <col min="4" max="4" width="11.421875" style="1" customWidth="1"/>
    <col min="5" max="5" width="17.140625" style="38" bestFit="1" customWidth="1"/>
    <col min="6" max="6" width="20.140625" style="39" bestFit="1" customWidth="1"/>
  </cols>
  <sheetData>
    <row r="1" ht="18.75">
      <c r="B1" s="2" t="s">
        <v>266</v>
      </c>
    </row>
    <row r="2" ht="18.75">
      <c r="B2" s="2" t="s">
        <v>267</v>
      </c>
    </row>
    <row r="3" ht="18.75">
      <c r="B3" s="2" t="s">
        <v>268</v>
      </c>
    </row>
    <row r="4" ht="18.75">
      <c r="B4" s="61" t="s">
        <v>269</v>
      </c>
    </row>
    <row r="5" spans="1:6" s="4" customFormat="1" ht="15.75">
      <c r="A5" s="3" t="s">
        <v>0</v>
      </c>
      <c r="B5" s="3" t="s">
        <v>1</v>
      </c>
      <c r="C5" s="3" t="s">
        <v>2</v>
      </c>
      <c r="D5" s="3" t="s">
        <v>3</v>
      </c>
      <c r="E5" s="40" t="s">
        <v>4</v>
      </c>
      <c r="F5" s="41" t="s">
        <v>5</v>
      </c>
    </row>
    <row r="6" spans="1:6" s="4" customFormat="1" ht="15">
      <c r="A6" s="5">
        <v>1</v>
      </c>
      <c r="B6" s="6" t="s">
        <v>6</v>
      </c>
      <c r="C6" s="7"/>
      <c r="D6" s="7"/>
      <c r="E6" s="42"/>
      <c r="F6" s="43"/>
    </row>
    <row r="7" spans="1:6" ht="15">
      <c r="A7" s="8" t="s">
        <v>7</v>
      </c>
      <c r="B7" s="9" t="s">
        <v>8</v>
      </c>
      <c r="C7" s="10" t="s">
        <v>2</v>
      </c>
      <c r="D7" s="8">
        <v>4</v>
      </c>
      <c r="E7" s="44">
        <v>651922</v>
      </c>
      <c r="F7" s="45">
        <f>E7*D7</f>
        <v>2607688</v>
      </c>
    </row>
    <row r="8" spans="1:6" ht="15">
      <c r="A8" s="8" t="s">
        <v>9</v>
      </c>
      <c r="B8" s="9" t="s">
        <v>10</v>
      </c>
      <c r="C8" s="10" t="s">
        <v>2</v>
      </c>
      <c r="D8" s="8">
        <v>2</v>
      </c>
      <c r="E8" s="44">
        <v>492674</v>
      </c>
      <c r="F8" s="45">
        <f aca="true" t="shared" si="0" ref="F8:F18">E8*D8</f>
        <v>985348</v>
      </c>
    </row>
    <row r="9" spans="1:6" ht="15">
      <c r="A9" s="8" t="s">
        <v>11</v>
      </c>
      <c r="B9" s="9" t="s">
        <v>12</v>
      </c>
      <c r="C9" s="10" t="s">
        <v>2</v>
      </c>
      <c r="D9" s="8">
        <v>1</v>
      </c>
      <c r="E9" s="44">
        <v>646945</v>
      </c>
      <c r="F9" s="45">
        <f t="shared" si="0"/>
        <v>646945</v>
      </c>
    </row>
    <row r="10" spans="1:6" ht="15">
      <c r="A10" s="8" t="s">
        <v>13</v>
      </c>
      <c r="B10" s="9" t="s">
        <v>14</v>
      </c>
      <c r="C10" s="10" t="s">
        <v>2</v>
      </c>
      <c r="D10" s="8">
        <v>12</v>
      </c>
      <c r="E10" s="44">
        <v>439923</v>
      </c>
      <c r="F10" s="45">
        <f t="shared" si="0"/>
        <v>5279076</v>
      </c>
    </row>
    <row r="11" spans="1:6" ht="15">
      <c r="A11" s="8" t="s">
        <v>15</v>
      </c>
      <c r="B11" s="9" t="s">
        <v>16</v>
      </c>
      <c r="C11" s="10"/>
      <c r="D11" s="8"/>
      <c r="E11" s="44"/>
      <c r="F11" s="45"/>
    </row>
    <row r="12" spans="1:6" ht="15">
      <c r="A12" s="10" t="s">
        <v>17</v>
      </c>
      <c r="B12" s="11" t="s">
        <v>18</v>
      </c>
      <c r="C12" s="10" t="s">
        <v>2</v>
      </c>
      <c r="D12" s="8">
        <v>1</v>
      </c>
      <c r="E12" s="48">
        <v>612611</v>
      </c>
      <c r="F12" s="45">
        <f t="shared" si="0"/>
        <v>612611</v>
      </c>
    </row>
    <row r="13" spans="1:6" ht="15">
      <c r="A13" s="10" t="s">
        <v>19</v>
      </c>
      <c r="B13" s="11" t="s">
        <v>20</v>
      </c>
      <c r="C13" s="10" t="s">
        <v>21</v>
      </c>
      <c r="D13" s="10">
        <v>8.53</v>
      </c>
      <c r="E13" s="44">
        <v>405087</v>
      </c>
      <c r="F13" s="45">
        <f t="shared" si="0"/>
        <v>3455392.11</v>
      </c>
    </row>
    <row r="14" spans="1:6" ht="15">
      <c r="A14" s="8" t="s">
        <v>22</v>
      </c>
      <c r="B14" s="9" t="s">
        <v>23</v>
      </c>
      <c r="C14" s="10"/>
      <c r="D14" s="8"/>
      <c r="E14" s="44"/>
      <c r="F14" s="45"/>
    </row>
    <row r="15" spans="1:6" ht="15">
      <c r="A15" s="10" t="s">
        <v>24</v>
      </c>
      <c r="B15" s="11" t="s">
        <v>25</v>
      </c>
      <c r="C15" s="10" t="s">
        <v>2</v>
      </c>
      <c r="D15" s="8">
        <v>1</v>
      </c>
      <c r="E15" s="44">
        <v>127398</v>
      </c>
      <c r="F15" s="45">
        <f t="shared" si="0"/>
        <v>127398</v>
      </c>
    </row>
    <row r="16" spans="1:6" ht="15">
      <c r="A16" s="10" t="s">
        <v>26</v>
      </c>
      <c r="B16" s="11" t="s">
        <v>27</v>
      </c>
      <c r="C16" s="10" t="s">
        <v>21</v>
      </c>
      <c r="D16" s="8">
        <v>3.35</v>
      </c>
      <c r="E16" s="44">
        <v>476749</v>
      </c>
      <c r="F16" s="45">
        <f t="shared" si="0"/>
        <v>1597109.1500000001</v>
      </c>
    </row>
    <row r="17" spans="1:6" ht="15">
      <c r="A17" s="8" t="s">
        <v>28</v>
      </c>
      <c r="B17" s="11" t="s">
        <v>29</v>
      </c>
      <c r="C17" s="10" t="s">
        <v>2</v>
      </c>
      <c r="D17" s="8">
        <v>2</v>
      </c>
      <c r="E17" s="44">
        <v>281670</v>
      </c>
      <c r="F17" s="45">
        <f t="shared" si="0"/>
        <v>563340</v>
      </c>
    </row>
    <row r="18" spans="1:6" ht="15">
      <c r="A18" s="8" t="s">
        <v>30</v>
      </c>
      <c r="B18" s="9" t="s">
        <v>31</v>
      </c>
      <c r="C18" s="10" t="s">
        <v>2</v>
      </c>
      <c r="D18" s="8">
        <v>32</v>
      </c>
      <c r="E18" s="44">
        <v>238872</v>
      </c>
      <c r="F18" s="45">
        <f t="shared" si="0"/>
        <v>7643904</v>
      </c>
    </row>
    <row r="19" spans="1:6" s="4" customFormat="1" ht="15">
      <c r="A19" s="13"/>
      <c r="B19" s="14" t="s">
        <v>32</v>
      </c>
      <c r="D19" s="13"/>
      <c r="E19" s="37"/>
      <c r="F19" s="46">
        <f>SUM(F7:F18)</f>
        <v>23518811.259999998</v>
      </c>
    </row>
    <row r="20" spans="1:6" s="4" customFormat="1" ht="15">
      <c r="A20" s="15">
        <v>2</v>
      </c>
      <c r="B20" s="16" t="s">
        <v>33</v>
      </c>
      <c r="D20" s="13"/>
      <c r="E20" s="37"/>
      <c r="F20" s="47"/>
    </row>
    <row r="21" spans="1:6" ht="15">
      <c r="A21" s="10" t="s">
        <v>34</v>
      </c>
      <c r="B21" s="17" t="s">
        <v>35</v>
      </c>
      <c r="C21" s="10" t="s">
        <v>2</v>
      </c>
      <c r="D21" s="10">
        <v>24</v>
      </c>
      <c r="E21" s="44">
        <v>535471</v>
      </c>
      <c r="F21" s="45">
        <f>E21*D21</f>
        <v>12851304</v>
      </c>
    </row>
    <row r="22" spans="1:6" ht="15">
      <c r="A22" s="10" t="s">
        <v>36</v>
      </c>
      <c r="B22" s="17" t="s">
        <v>37</v>
      </c>
      <c r="C22" s="10"/>
      <c r="D22" s="10"/>
      <c r="E22" s="44"/>
      <c r="F22" s="45"/>
    </row>
    <row r="23" spans="1:6" ht="15">
      <c r="A23" s="10" t="s">
        <v>38</v>
      </c>
      <c r="B23" s="18" t="s">
        <v>39</v>
      </c>
      <c r="C23" s="10" t="s">
        <v>2</v>
      </c>
      <c r="D23" s="10">
        <v>1</v>
      </c>
      <c r="E23" s="44">
        <v>1094830</v>
      </c>
      <c r="F23" s="45">
        <f>E23*D23</f>
        <v>1094830</v>
      </c>
    </row>
    <row r="24" spans="1:6" ht="15">
      <c r="A24" s="10" t="s">
        <v>40</v>
      </c>
      <c r="B24" s="11" t="s">
        <v>20</v>
      </c>
      <c r="C24" s="10" t="s">
        <v>21</v>
      </c>
      <c r="D24" s="10">
        <v>11.57</v>
      </c>
      <c r="E24" s="44">
        <v>405087</v>
      </c>
      <c r="F24" s="45">
        <f>E24*D24</f>
        <v>4686856.59</v>
      </c>
    </row>
    <row r="25" spans="1:6" ht="15">
      <c r="A25" s="10" t="s">
        <v>41</v>
      </c>
      <c r="B25" s="17" t="s">
        <v>29</v>
      </c>
      <c r="C25" s="10" t="s">
        <v>2</v>
      </c>
      <c r="D25" s="10">
        <v>1</v>
      </c>
      <c r="E25" s="44">
        <v>281670</v>
      </c>
      <c r="F25" s="45">
        <f>E25*D25</f>
        <v>281670</v>
      </c>
    </row>
    <row r="26" spans="1:6" ht="15">
      <c r="A26" s="10" t="s">
        <v>42</v>
      </c>
      <c r="B26" s="17" t="s">
        <v>43</v>
      </c>
      <c r="C26" s="10" t="s">
        <v>2</v>
      </c>
      <c r="D26" s="10">
        <v>24</v>
      </c>
      <c r="E26" s="44">
        <v>176168</v>
      </c>
      <c r="F26" s="45">
        <f>E26*D26</f>
        <v>4228032</v>
      </c>
    </row>
    <row r="27" spans="1:6" s="4" customFormat="1" ht="15">
      <c r="A27" s="13"/>
      <c r="B27" s="14" t="s">
        <v>32</v>
      </c>
      <c r="D27" s="13"/>
      <c r="E27" s="37"/>
      <c r="F27" s="46">
        <f>SUM(F21:F26)</f>
        <v>23142692.59</v>
      </c>
    </row>
    <row r="28" spans="1:6" s="4" customFormat="1" ht="15">
      <c r="A28" s="15">
        <v>3</v>
      </c>
      <c r="B28" s="16" t="s">
        <v>44</v>
      </c>
      <c r="D28" s="13"/>
      <c r="E28" s="37"/>
      <c r="F28" s="47"/>
    </row>
    <row r="29" spans="1:6" ht="15">
      <c r="A29" s="10" t="s">
        <v>45</v>
      </c>
      <c r="B29" s="18" t="s">
        <v>46</v>
      </c>
      <c r="C29" s="10" t="s">
        <v>2</v>
      </c>
      <c r="D29" s="10">
        <v>1</v>
      </c>
      <c r="E29" s="44">
        <v>3025712</v>
      </c>
      <c r="F29" s="45">
        <f>E29*D29</f>
        <v>3025712</v>
      </c>
    </row>
    <row r="30" spans="1:6" ht="15">
      <c r="A30" s="10" t="s">
        <v>47</v>
      </c>
      <c r="B30" s="18" t="s">
        <v>48</v>
      </c>
      <c r="C30" s="10" t="s">
        <v>2</v>
      </c>
      <c r="D30" s="10">
        <v>4</v>
      </c>
      <c r="E30" s="44">
        <v>1010230</v>
      </c>
      <c r="F30" s="45">
        <f>E30*D30</f>
        <v>4040920</v>
      </c>
    </row>
    <row r="31" spans="1:6" ht="15">
      <c r="A31" s="10" t="s">
        <v>49</v>
      </c>
      <c r="B31" s="18" t="s">
        <v>29</v>
      </c>
      <c r="C31" s="10" t="s">
        <v>2</v>
      </c>
      <c r="D31" s="10">
        <v>1</v>
      </c>
      <c r="E31" s="44">
        <v>281670</v>
      </c>
      <c r="F31" s="45">
        <f>E31*D31</f>
        <v>281670</v>
      </c>
    </row>
    <row r="32" spans="1:6" s="4" customFormat="1" ht="15">
      <c r="A32" s="13"/>
      <c r="B32" s="14" t="s">
        <v>32</v>
      </c>
      <c r="D32" s="13"/>
      <c r="E32" s="37"/>
      <c r="F32" s="46">
        <f>SUM(F29:F31)</f>
        <v>7348302</v>
      </c>
    </row>
    <row r="33" spans="1:6" s="4" customFormat="1" ht="15">
      <c r="A33" s="15">
        <v>4</v>
      </c>
      <c r="B33" s="16" t="s">
        <v>50</v>
      </c>
      <c r="D33" s="13"/>
      <c r="E33" s="37"/>
      <c r="F33" s="47"/>
    </row>
    <row r="34" spans="1:6" ht="15">
      <c r="A34" s="10" t="s">
        <v>51</v>
      </c>
      <c r="B34" s="18" t="s">
        <v>52</v>
      </c>
      <c r="C34" s="10" t="s">
        <v>2</v>
      </c>
      <c r="D34" s="10">
        <v>1</v>
      </c>
      <c r="E34" s="44">
        <v>3782140</v>
      </c>
      <c r="F34" s="45">
        <f>E34*D34</f>
        <v>3782140</v>
      </c>
    </row>
    <row r="35" spans="1:6" ht="15">
      <c r="A35" s="10" t="s">
        <v>53</v>
      </c>
      <c r="B35" s="18" t="s">
        <v>29</v>
      </c>
      <c r="C35" s="10" t="s">
        <v>2</v>
      </c>
      <c r="D35" s="10">
        <v>2</v>
      </c>
      <c r="E35" s="44">
        <v>281670</v>
      </c>
      <c r="F35" s="45">
        <f>E35*D35</f>
        <v>563340</v>
      </c>
    </row>
    <row r="36" spans="1:6" s="4" customFormat="1" ht="15">
      <c r="A36" s="13"/>
      <c r="B36" s="14" t="s">
        <v>32</v>
      </c>
      <c r="D36" s="13"/>
      <c r="E36" s="37"/>
      <c r="F36" s="46">
        <f>SUM(F34:F35)</f>
        <v>4345480</v>
      </c>
    </row>
    <row r="37" spans="1:6" s="4" customFormat="1" ht="15">
      <c r="A37" s="5">
        <v>5</v>
      </c>
      <c r="B37" s="19" t="s">
        <v>54</v>
      </c>
      <c r="D37" s="13"/>
      <c r="E37" s="37"/>
      <c r="F37" s="47"/>
    </row>
    <row r="38" spans="1:6" ht="15">
      <c r="A38" s="10" t="s">
        <v>55</v>
      </c>
      <c r="B38" s="18" t="s">
        <v>56</v>
      </c>
      <c r="C38" s="10" t="s">
        <v>2</v>
      </c>
      <c r="D38" s="24">
        <v>8</v>
      </c>
      <c r="E38" s="44">
        <v>624053</v>
      </c>
      <c r="F38" s="45">
        <f aca="true" t="shared" si="1" ref="F38:F43">E38*D38</f>
        <v>4992424</v>
      </c>
    </row>
    <row r="39" spans="1:6" ht="15">
      <c r="A39" s="21" t="s">
        <v>57</v>
      </c>
      <c r="B39" s="18" t="s">
        <v>58</v>
      </c>
      <c r="C39" s="10" t="s">
        <v>2</v>
      </c>
      <c r="D39" s="10">
        <v>1</v>
      </c>
      <c r="E39" s="44">
        <v>672823</v>
      </c>
      <c r="F39" s="45">
        <f t="shared" si="1"/>
        <v>672823</v>
      </c>
    </row>
    <row r="40" spans="1:6" ht="15">
      <c r="A40" s="10" t="s">
        <v>59</v>
      </c>
      <c r="B40" s="18" t="s">
        <v>29</v>
      </c>
      <c r="C40" s="10" t="s">
        <v>2</v>
      </c>
      <c r="D40" s="10">
        <v>1</v>
      </c>
      <c r="E40" s="44">
        <v>281670</v>
      </c>
      <c r="F40" s="45">
        <f t="shared" si="1"/>
        <v>281670</v>
      </c>
    </row>
    <row r="41" spans="1:6" ht="15">
      <c r="A41" s="21" t="s">
        <v>60</v>
      </c>
      <c r="B41" s="18" t="s">
        <v>61</v>
      </c>
      <c r="C41" s="10" t="s">
        <v>2</v>
      </c>
      <c r="D41" s="10">
        <v>24</v>
      </c>
      <c r="E41" s="44">
        <v>176168</v>
      </c>
      <c r="F41" s="45">
        <f t="shared" si="1"/>
        <v>4228032</v>
      </c>
    </row>
    <row r="42" spans="1:6" ht="15">
      <c r="A42" s="10" t="s">
        <v>62</v>
      </c>
      <c r="B42" s="18" t="s">
        <v>63</v>
      </c>
      <c r="C42" s="10" t="s">
        <v>2</v>
      </c>
      <c r="D42" s="10">
        <v>4</v>
      </c>
      <c r="E42" s="44">
        <v>632016</v>
      </c>
      <c r="F42" s="45">
        <f t="shared" si="1"/>
        <v>2528064</v>
      </c>
    </row>
    <row r="43" spans="1:6" s="23" customFormat="1" ht="15">
      <c r="A43" s="22" t="s">
        <v>64</v>
      </c>
      <c r="B43" s="17" t="s">
        <v>65</v>
      </c>
      <c r="C43" s="8" t="s">
        <v>2</v>
      </c>
      <c r="D43" s="8">
        <v>16</v>
      </c>
      <c r="E43" s="44">
        <v>202046</v>
      </c>
      <c r="F43" s="45">
        <f t="shared" si="1"/>
        <v>3232736</v>
      </c>
    </row>
    <row r="44" spans="1:6" s="4" customFormat="1" ht="15">
      <c r="A44" s="13"/>
      <c r="B44" s="14" t="s">
        <v>32</v>
      </c>
      <c r="D44" s="13"/>
      <c r="E44" s="37"/>
      <c r="F44" s="46">
        <f>SUM(F38:F43)</f>
        <v>15935749</v>
      </c>
    </row>
    <row r="45" spans="1:6" s="4" customFormat="1" ht="15">
      <c r="A45" s="15">
        <v>6</v>
      </c>
      <c r="B45" s="16" t="s">
        <v>66</v>
      </c>
      <c r="D45" s="13"/>
      <c r="E45" s="37"/>
      <c r="F45" s="47"/>
    </row>
    <row r="46" spans="1:6" ht="15">
      <c r="A46" s="24" t="s">
        <v>67</v>
      </c>
      <c r="B46" s="18" t="s">
        <v>68</v>
      </c>
      <c r="C46" s="10" t="s">
        <v>2</v>
      </c>
      <c r="D46" s="10">
        <v>6</v>
      </c>
      <c r="E46" s="44">
        <v>326458</v>
      </c>
      <c r="F46" s="45">
        <f>E46*D46</f>
        <v>1958748</v>
      </c>
    </row>
    <row r="47" spans="1:6" ht="15">
      <c r="A47" s="24" t="s">
        <v>69</v>
      </c>
      <c r="B47" s="18" t="s">
        <v>70</v>
      </c>
      <c r="C47" s="10" t="s">
        <v>2</v>
      </c>
      <c r="D47" s="10">
        <v>4</v>
      </c>
      <c r="E47" s="44">
        <v>912690</v>
      </c>
      <c r="F47" s="45">
        <f>E47*D47</f>
        <v>3650760</v>
      </c>
    </row>
    <row r="48" spans="1:6" ht="15">
      <c r="A48" s="24" t="s">
        <v>71</v>
      </c>
      <c r="B48" s="18" t="s">
        <v>72</v>
      </c>
      <c r="C48" s="10" t="s">
        <v>2</v>
      </c>
      <c r="D48" s="10">
        <v>4</v>
      </c>
      <c r="E48" s="44">
        <v>1755709</v>
      </c>
      <c r="F48" s="45">
        <f>E48*D48</f>
        <v>7022836</v>
      </c>
    </row>
    <row r="49" spans="1:6" s="4" customFormat="1" ht="15">
      <c r="A49" s="13"/>
      <c r="B49" s="14" t="s">
        <v>32</v>
      </c>
      <c r="D49" s="13"/>
      <c r="E49" s="37"/>
      <c r="F49" s="46">
        <f>SUM(F46:F48)</f>
        <v>12632344</v>
      </c>
    </row>
    <row r="50" spans="1:6" s="4" customFormat="1" ht="15">
      <c r="A50" s="5">
        <v>7</v>
      </c>
      <c r="B50" s="19" t="s">
        <v>73</v>
      </c>
      <c r="D50" s="13"/>
      <c r="E50" s="37"/>
      <c r="F50" s="47"/>
    </row>
    <row r="51" spans="1:6" ht="15">
      <c r="A51" s="10" t="s">
        <v>74</v>
      </c>
      <c r="B51" s="18" t="s">
        <v>75</v>
      </c>
      <c r="C51" s="10" t="s">
        <v>2</v>
      </c>
      <c r="D51" s="10">
        <v>1</v>
      </c>
      <c r="E51" s="44">
        <v>1389439</v>
      </c>
      <c r="F51" s="45">
        <f aca="true" t="shared" si="2" ref="F51:F65">E51*D51</f>
        <v>1389439</v>
      </c>
    </row>
    <row r="52" spans="1:6" ht="15">
      <c r="A52" s="10" t="s">
        <v>76</v>
      </c>
      <c r="B52" s="18" t="s">
        <v>77</v>
      </c>
      <c r="C52" s="10"/>
      <c r="D52" s="10"/>
      <c r="E52" s="44"/>
      <c r="F52" s="45"/>
    </row>
    <row r="53" spans="1:6" ht="15">
      <c r="A53" s="10" t="s">
        <v>78</v>
      </c>
      <c r="B53" s="18" t="s">
        <v>79</v>
      </c>
      <c r="C53" s="10" t="s">
        <v>2</v>
      </c>
      <c r="D53" s="10">
        <v>2</v>
      </c>
      <c r="E53" s="44">
        <v>1345646</v>
      </c>
      <c r="F53" s="45">
        <f t="shared" si="2"/>
        <v>2691292</v>
      </c>
    </row>
    <row r="54" spans="1:6" ht="15">
      <c r="A54" s="10" t="s">
        <v>80</v>
      </c>
      <c r="B54" s="18" t="s">
        <v>27</v>
      </c>
      <c r="C54" s="10" t="s">
        <v>21</v>
      </c>
      <c r="D54" s="10">
        <v>10.67</v>
      </c>
      <c r="E54" s="44">
        <v>385181</v>
      </c>
      <c r="F54" s="45">
        <f>E54*D54</f>
        <v>4109881.27</v>
      </c>
    </row>
    <row r="55" spans="1:6" ht="15">
      <c r="A55" s="25" t="s">
        <v>81</v>
      </c>
      <c r="B55" s="18" t="s">
        <v>82</v>
      </c>
      <c r="C55" s="24" t="s">
        <v>21</v>
      </c>
      <c r="D55" s="25">
        <v>31</v>
      </c>
      <c r="E55" s="44">
        <v>428974</v>
      </c>
      <c r="F55" s="45">
        <f>E55*D55</f>
        <v>13298194</v>
      </c>
    </row>
    <row r="56" spans="1:6" ht="15">
      <c r="A56" s="10" t="s">
        <v>83</v>
      </c>
      <c r="B56" s="18" t="s">
        <v>84</v>
      </c>
      <c r="C56" s="24" t="s">
        <v>2</v>
      </c>
      <c r="D56" s="24">
        <v>1</v>
      </c>
      <c r="E56" s="44">
        <v>1323749</v>
      </c>
      <c r="F56" s="45">
        <f t="shared" si="2"/>
        <v>1323749</v>
      </c>
    </row>
    <row r="57" spans="1:6" ht="15">
      <c r="A57" s="10" t="s">
        <v>85</v>
      </c>
      <c r="B57" s="18" t="s">
        <v>86</v>
      </c>
      <c r="C57" s="24" t="s">
        <v>2</v>
      </c>
      <c r="D57" s="24">
        <v>1</v>
      </c>
      <c r="E57" s="44">
        <v>954493</v>
      </c>
      <c r="F57" s="45">
        <f t="shared" si="2"/>
        <v>954493</v>
      </c>
    </row>
    <row r="58" spans="1:6" ht="15">
      <c r="A58" s="10" t="s">
        <v>87</v>
      </c>
      <c r="B58" s="18" t="s">
        <v>88</v>
      </c>
      <c r="C58" s="24"/>
      <c r="D58" s="24"/>
      <c r="E58" s="44"/>
      <c r="F58" s="45"/>
    </row>
    <row r="59" spans="1:6" ht="15">
      <c r="A59" s="10" t="s">
        <v>89</v>
      </c>
      <c r="B59" s="60" t="s">
        <v>90</v>
      </c>
      <c r="C59" s="24" t="s">
        <v>2</v>
      </c>
      <c r="D59" s="24">
        <v>1</v>
      </c>
      <c r="E59" s="44">
        <v>1635278</v>
      </c>
      <c r="F59" s="45">
        <f t="shared" si="2"/>
        <v>1635278</v>
      </c>
    </row>
    <row r="60" spans="1:6" ht="15">
      <c r="A60" s="10" t="s">
        <v>91</v>
      </c>
      <c r="B60" s="18" t="s">
        <v>92</v>
      </c>
      <c r="C60" s="24" t="s">
        <v>21</v>
      </c>
      <c r="D60" s="24">
        <v>6.09</v>
      </c>
      <c r="E60" s="44">
        <v>405087</v>
      </c>
      <c r="F60" s="45">
        <f t="shared" si="2"/>
        <v>2466979.83</v>
      </c>
    </row>
    <row r="61" spans="1:6" ht="15">
      <c r="A61" s="10" t="s">
        <v>93</v>
      </c>
      <c r="B61" s="18" t="s">
        <v>94</v>
      </c>
      <c r="C61" s="24" t="s">
        <v>21</v>
      </c>
      <c r="D61" s="24">
        <v>12</v>
      </c>
      <c r="E61" s="44">
        <v>342383</v>
      </c>
      <c r="F61" s="45">
        <f t="shared" si="2"/>
        <v>4108596</v>
      </c>
    </row>
    <row r="62" spans="1:6" ht="15">
      <c r="A62" s="10" t="s">
        <v>95</v>
      </c>
      <c r="B62" s="18" t="s">
        <v>29</v>
      </c>
      <c r="C62" s="24" t="s">
        <v>2</v>
      </c>
      <c r="D62" s="24">
        <v>5</v>
      </c>
      <c r="E62" s="44">
        <v>281670</v>
      </c>
      <c r="F62" s="45">
        <f t="shared" si="2"/>
        <v>1408350</v>
      </c>
    </row>
    <row r="63" spans="1:6" ht="15">
      <c r="A63" s="10" t="s">
        <v>96</v>
      </c>
      <c r="B63" s="18" t="s">
        <v>97</v>
      </c>
      <c r="C63" s="24" t="s">
        <v>2</v>
      </c>
      <c r="D63" s="24">
        <v>8</v>
      </c>
      <c r="E63" s="44">
        <v>211004</v>
      </c>
      <c r="F63" s="45">
        <f t="shared" si="2"/>
        <v>1688032</v>
      </c>
    </row>
    <row r="64" spans="1:6" ht="15">
      <c r="A64" s="10" t="s">
        <v>98</v>
      </c>
      <c r="B64" s="18" t="s">
        <v>99</v>
      </c>
      <c r="C64" s="10" t="s">
        <v>2</v>
      </c>
      <c r="D64" s="10">
        <v>8</v>
      </c>
      <c r="E64" s="44">
        <v>281670</v>
      </c>
      <c r="F64" s="45">
        <f t="shared" si="2"/>
        <v>2253360</v>
      </c>
    </row>
    <row r="65" spans="1:6" ht="15">
      <c r="A65" s="10" t="s">
        <v>100</v>
      </c>
      <c r="B65" s="18" t="s">
        <v>101</v>
      </c>
      <c r="C65" s="10" t="s">
        <v>2</v>
      </c>
      <c r="D65" s="10">
        <v>2</v>
      </c>
      <c r="E65" s="44">
        <v>912690</v>
      </c>
      <c r="F65" s="45">
        <f t="shared" si="2"/>
        <v>1825380</v>
      </c>
    </row>
    <row r="66" spans="1:6" s="4" customFormat="1" ht="15">
      <c r="A66" s="13"/>
      <c r="B66" s="14" t="s">
        <v>32</v>
      </c>
      <c r="D66" s="13"/>
      <c r="E66" s="37"/>
      <c r="F66" s="46">
        <f>SUM(F51:F65)</f>
        <v>39153024.1</v>
      </c>
    </row>
    <row r="67" spans="1:6" s="4" customFormat="1" ht="15">
      <c r="A67" s="5">
        <v>8</v>
      </c>
      <c r="B67" s="19" t="s">
        <v>102</v>
      </c>
      <c r="D67" s="13"/>
      <c r="E67" s="37"/>
      <c r="F67" s="47"/>
    </row>
    <row r="68" spans="1:6" ht="15">
      <c r="A68" s="10" t="s">
        <v>103</v>
      </c>
      <c r="B68" s="18" t="s">
        <v>104</v>
      </c>
      <c r="C68" s="10"/>
      <c r="D68" s="10"/>
      <c r="E68" s="44"/>
      <c r="F68" s="45"/>
    </row>
    <row r="69" spans="1:6" ht="15">
      <c r="A69" s="10" t="s">
        <v>105</v>
      </c>
      <c r="B69" s="60" t="s">
        <v>106</v>
      </c>
      <c r="C69" s="10" t="s">
        <v>2</v>
      </c>
      <c r="D69" s="10">
        <v>4</v>
      </c>
      <c r="E69" s="44">
        <v>1559635</v>
      </c>
      <c r="F69" s="45">
        <f aca="true" t="shared" si="3" ref="F69:F83">E69*D69</f>
        <v>6238540</v>
      </c>
    </row>
    <row r="70" spans="1:6" ht="15">
      <c r="A70" s="10" t="s">
        <v>107</v>
      </c>
      <c r="B70" s="18" t="s">
        <v>27</v>
      </c>
      <c r="C70" s="10" t="s">
        <v>21</v>
      </c>
      <c r="D70" s="10">
        <v>32.67</v>
      </c>
      <c r="E70" s="44">
        <v>476749</v>
      </c>
      <c r="F70" s="45">
        <f t="shared" si="3"/>
        <v>15575389.83</v>
      </c>
    </row>
    <row r="71" spans="1:6" ht="15">
      <c r="A71" s="10" t="s">
        <v>108</v>
      </c>
      <c r="B71" s="18" t="s">
        <v>109</v>
      </c>
      <c r="C71" s="10" t="s">
        <v>2</v>
      </c>
      <c r="D71" s="10">
        <v>3</v>
      </c>
      <c r="E71" s="48">
        <v>1189384</v>
      </c>
      <c r="F71" s="45">
        <f t="shared" si="3"/>
        <v>3568152</v>
      </c>
    </row>
    <row r="72" spans="1:6" ht="15">
      <c r="A72" s="10" t="s">
        <v>110</v>
      </c>
      <c r="B72" s="18" t="s">
        <v>111</v>
      </c>
      <c r="C72" s="10" t="s">
        <v>2</v>
      </c>
      <c r="D72" s="10">
        <v>12</v>
      </c>
      <c r="E72" s="44">
        <v>593199</v>
      </c>
      <c r="F72" s="45">
        <f t="shared" si="3"/>
        <v>7118388</v>
      </c>
    </row>
    <row r="73" spans="1:6" ht="15">
      <c r="A73" s="10" t="s">
        <v>112</v>
      </c>
      <c r="B73" s="18" t="s">
        <v>82</v>
      </c>
      <c r="C73" s="24" t="s">
        <v>21</v>
      </c>
      <c r="D73" s="24">
        <v>22.01</v>
      </c>
      <c r="E73" s="44">
        <v>404092</v>
      </c>
      <c r="F73" s="45">
        <f t="shared" si="3"/>
        <v>8894064.92</v>
      </c>
    </row>
    <row r="74" spans="1:6" ht="15">
      <c r="A74" s="10" t="s">
        <v>113</v>
      </c>
      <c r="B74" s="18" t="s">
        <v>84</v>
      </c>
      <c r="C74" s="24" t="s">
        <v>2</v>
      </c>
      <c r="D74" s="24">
        <v>1</v>
      </c>
      <c r="E74" s="44">
        <v>1323749</v>
      </c>
      <c r="F74" s="45">
        <f t="shared" si="3"/>
        <v>1323749</v>
      </c>
    </row>
    <row r="75" spans="1:6" ht="15">
      <c r="A75" s="10" t="s">
        <v>114</v>
      </c>
      <c r="B75" s="18" t="s">
        <v>86</v>
      </c>
      <c r="C75" s="24" t="s">
        <v>2</v>
      </c>
      <c r="D75" s="24">
        <v>1</v>
      </c>
      <c r="E75" s="44">
        <v>954493</v>
      </c>
      <c r="F75" s="45">
        <f t="shared" si="3"/>
        <v>954493</v>
      </c>
    </row>
    <row r="76" spans="1:6" ht="15">
      <c r="A76" s="10" t="s">
        <v>115</v>
      </c>
      <c r="B76" s="18" t="s">
        <v>88</v>
      </c>
      <c r="C76" s="24"/>
      <c r="D76" s="24"/>
      <c r="E76" s="44"/>
      <c r="F76" s="45"/>
    </row>
    <row r="77" spans="1:6" ht="15">
      <c r="A77" s="10" t="s">
        <v>116</v>
      </c>
      <c r="B77" s="60" t="s">
        <v>117</v>
      </c>
      <c r="C77" s="24" t="s">
        <v>2</v>
      </c>
      <c r="D77" s="24">
        <v>1</v>
      </c>
      <c r="E77" s="44">
        <v>1635278</v>
      </c>
      <c r="F77" s="45">
        <f t="shared" si="3"/>
        <v>1635278</v>
      </c>
    </row>
    <row r="78" spans="1:6" ht="15">
      <c r="A78" s="10" t="s">
        <v>118</v>
      </c>
      <c r="B78" s="18" t="s">
        <v>92</v>
      </c>
      <c r="C78" s="24" t="s">
        <v>21</v>
      </c>
      <c r="D78" s="24">
        <v>6.09</v>
      </c>
      <c r="E78" s="44">
        <v>405087</v>
      </c>
      <c r="F78" s="45">
        <f t="shared" si="3"/>
        <v>2466979.83</v>
      </c>
    </row>
    <row r="79" spans="1:6" ht="15">
      <c r="A79" s="10" t="s">
        <v>119</v>
      </c>
      <c r="B79" s="18" t="s">
        <v>120</v>
      </c>
      <c r="C79" s="24" t="s">
        <v>21</v>
      </c>
      <c r="D79" s="24">
        <v>14</v>
      </c>
      <c r="E79" s="44">
        <v>316505</v>
      </c>
      <c r="F79" s="45">
        <f t="shared" si="3"/>
        <v>4431070</v>
      </c>
    </row>
    <row r="80" spans="1:6" ht="15">
      <c r="A80" s="10" t="s">
        <v>121</v>
      </c>
      <c r="B80" s="18" t="s">
        <v>122</v>
      </c>
      <c r="C80" s="24" t="s">
        <v>21</v>
      </c>
      <c r="D80" s="24">
        <v>13.3</v>
      </c>
      <c r="E80" s="44">
        <v>416035</v>
      </c>
      <c r="F80" s="45">
        <f t="shared" si="3"/>
        <v>5533265.5</v>
      </c>
    </row>
    <row r="81" spans="1:6" ht="15">
      <c r="A81" s="10" t="s">
        <v>123</v>
      </c>
      <c r="B81" s="18" t="s">
        <v>29</v>
      </c>
      <c r="C81" s="24" t="s">
        <v>2</v>
      </c>
      <c r="D81" s="24">
        <v>9</v>
      </c>
      <c r="E81" s="44">
        <v>281670</v>
      </c>
      <c r="F81" s="45">
        <f t="shared" si="3"/>
        <v>2535030</v>
      </c>
    </row>
    <row r="82" spans="1:6" ht="15">
      <c r="A82" s="10" t="s">
        <v>124</v>
      </c>
      <c r="B82" s="18" t="s">
        <v>97</v>
      </c>
      <c r="C82" s="10" t="s">
        <v>2</v>
      </c>
      <c r="D82" s="10">
        <v>10</v>
      </c>
      <c r="E82" s="44">
        <v>211004</v>
      </c>
      <c r="F82" s="45">
        <f t="shared" si="3"/>
        <v>2110040</v>
      </c>
    </row>
    <row r="83" spans="1:6" ht="15">
      <c r="A83" s="10" t="s">
        <v>125</v>
      </c>
      <c r="B83" s="18" t="s">
        <v>99</v>
      </c>
      <c r="C83" s="10" t="s">
        <v>2</v>
      </c>
      <c r="D83" s="10">
        <v>8</v>
      </c>
      <c r="E83" s="44">
        <v>281670</v>
      </c>
      <c r="F83" s="45">
        <f t="shared" si="3"/>
        <v>2253360</v>
      </c>
    </row>
    <row r="84" spans="1:6" s="4" customFormat="1" ht="15">
      <c r="A84" s="13"/>
      <c r="B84" s="14" t="s">
        <v>32</v>
      </c>
      <c r="D84" s="13"/>
      <c r="E84" s="37"/>
      <c r="F84" s="46">
        <f>SUM(F68:F83)</f>
        <v>64637800.08</v>
      </c>
    </row>
    <row r="85" spans="1:6" s="4" customFormat="1" ht="15">
      <c r="A85" s="5">
        <v>9</v>
      </c>
      <c r="B85" s="19" t="s">
        <v>126</v>
      </c>
      <c r="D85" s="13"/>
      <c r="E85" s="37"/>
      <c r="F85" s="47"/>
    </row>
    <row r="86" spans="1:6" ht="15">
      <c r="A86" s="10" t="s">
        <v>127</v>
      </c>
      <c r="B86" s="18" t="s">
        <v>128</v>
      </c>
      <c r="C86" s="10" t="s">
        <v>2</v>
      </c>
      <c r="D86" s="10">
        <v>1</v>
      </c>
      <c r="E86" s="44">
        <v>954493</v>
      </c>
      <c r="F86" s="45">
        <f>E86*D86</f>
        <v>954493</v>
      </c>
    </row>
    <row r="87" spans="1:6" ht="15">
      <c r="A87" s="10" t="s">
        <v>129</v>
      </c>
      <c r="B87" s="18" t="s">
        <v>88</v>
      </c>
      <c r="C87" s="10"/>
      <c r="D87" s="10"/>
      <c r="E87" s="44"/>
      <c r="F87" s="45"/>
    </row>
    <row r="88" spans="1:6" ht="15">
      <c r="A88" s="10" t="s">
        <v>130</v>
      </c>
      <c r="B88" s="60" t="s">
        <v>117</v>
      </c>
      <c r="C88" s="10" t="s">
        <v>2</v>
      </c>
      <c r="D88" s="10">
        <v>1</v>
      </c>
      <c r="E88" s="44">
        <v>1635278</v>
      </c>
      <c r="F88" s="45">
        <f>E88*D88</f>
        <v>1635278</v>
      </c>
    </row>
    <row r="89" spans="1:6" ht="15">
      <c r="A89" s="10" t="s">
        <v>131</v>
      </c>
      <c r="B89" s="18" t="s">
        <v>92</v>
      </c>
      <c r="C89" s="10" t="s">
        <v>21</v>
      </c>
      <c r="D89" s="10">
        <v>8.73</v>
      </c>
      <c r="E89" s="44">
        <v>405087</v>
      </c>
      <c r="F89" s="45">
        <f>E89*D89</f>
        <v>3536409.5100000002</v>
      </c>
    </row>
    <row r="90" spans="1:6" ht="15">
      <c r="A90" s="10" t="s">
        <v>132</v>
      </c>
      <c r="B90" s="18" t="s">
        <v>29</v>
      </c>
      <c r="C90" s="10" t="s">
        <v>2</v>
      </c>
      <c r="D90" s="10">
        <v>2</v>
      </c>
      <c r="E90" s="44">
        <v>281670</v>
      </c>
      <c r="F90" s="45">
        <f>E90*D90</f>
        <v>563340</v>
      </c>
    </row>
    <row r="91" spans="1:6" ht="15">
      <c r="A91" s="10" t="s">
        <v>133</v>
      </c>
      <c r="B91" s="18" t="s">
        <v>97</v>
      </c>
      <c r="C91" s="10" t="s">
        <v>2</v>
      </c>
      <c r="D91" s="10">
        <v>2</v>
      </c>
      <c r="E91" s="44">
        <v>211004</v>
      </c>
      <c r="F91" s="45">
        <f>E91*D91</f>
        <v>422008</v>
      </c>
    </row>
    <row r="92" spans="1:6" s="4" customFormat="1" ht="15">
      <c r="A92" s="13"/>
      <c r="B92" s="14" t="s">
        <v>32</v>
      </c>
      <c r="D92" s="13"/>
      <c r="E92" s="37"/>
      <c r="F92" s="46">
        <f>SUM(F86:F91)</f>
        <v>7111528.51</v>
      </c>
    </row>
    <row r="93" spans="1:6" s="4" customFormat="1" ht="15">
      <c r="A93" s="15">
        <v>10</v>
      </c>
      <c r="B93" s="16" t="s">
        <v>134</v>
      </c>
      <c r="D93" s="13"/>
      <c r="E93" s="37"/>
      <c r="F93" s="47"/>
    </row>
    <row r="94" spans="1:6" ht="15">
      <c r="A94" s="10" t="s">
        <v>135</v>
      </c>
      <c r="B94" s="18" t="s">
        <v>128</v>
      </c>
      <c r="C94" s="10" t="s">
        <v>2</v>
      </c>
      <c r="D94" s="10">
        <v>1</v>
      </c>
      <c r="E94" s="44">
        <v>1145590</v>
      </c>
      <c r="F94" s="45">
        <f aca="true" t="shared" si="4" ref="F94:F105">E94*D94</f>
        <v>1145590</v>
      </c>
    </row>
    <row r="95" spans="1:6" ht="15">
      <c r="A95" s="10" t="s">
        <v>136</v>
      </c>
      <c r="B95" s="18" t="s">
        <v>137</v>
      </c>
      <c r="C95" s="10" t="s">
        <v>2</v>
      </c>
      <c r="D95" s="10">
        <v>1</v>
      </c>
      <c r="E95" s="44">
        <v>8360520</v>
      </c>
      <c r="F95" s="45">
        <f t="shared" si="4"/>
        <v>8360520</v>
      </c>
    </row>
    <row r="96" spans="1:6" ht="15">
      <c r="A96" s="10" t="s">
        <v>138</v>
      </c>
      <c r="B96" s="18" t="s">
        <v>139</v>
      </c>
      <c r="C96" s="10" t="s">
        <v>2</v>
      </c>
      <c r="D96" s="10">
        <v>1</v>
      </c>
      <c r="E96" s="44">
        <v>1529776</v>
      </c>
      <c r="F96" s="45">
        <f t="shared" si="4"/>
        <v>1529776</v>
      </c>
    </row>
    <row r="97" spans="1:6" ht="15">
      <c r="A97" s="10" t="s">
        <v>140</v>
      </c>
      <c r="B97" s="20" t="s">
        <v>141</v>
      </c>
      <c r="C97" s="10" t="s">
        <v>2</v>
      </c>
      <c r="D97" s="10">
        <v>1</v>
      </c>
      <c r="E97" s="44">
        <v>245839</v>
      </c>
      <c r="F97" s="45">
        <f t="shared" si="4"/>
        <v>245839</v>
      </c>
    </row>
    <row r="98" spans="1:6" ht="15">
      <c r="A98" s="10" t="s">
        <v>142</v>
      </c>
      <c r="B98" s="20" t="s">
        <v>101</v>
      </c>
      <c r="C98" s="10" t="s">
        <v>2</v>
      </c>
      <c r="D98" s="10">
        <v>2</v>
      </c>
      <c r="E98" s="44">
        <v>912690</v>
      </c>
      <c r="F98" s="45">
        <f t="shared" si="4"/>
        <v>1825380</v>
      </c>
    </row>
    <row r="99" spans="1:6" ht="15">
      <c r="A99" s="10" t="s">
        <v>143</v>
      </c>
      <c r="B99" s="20" t="s">
        <v>144</v>
      </c>
      <c r="C99" s="10" t="s">
        <v>2</v>
      </c>
      <c r="D99" s="10">
        <v>1</v>
      </c>
      <c r="E99" s="44">
        <v>326458</v>
      </c>
      <c r="F99" s="45">
        <f t="shared" si="4"/>
        <v>326458</v>
      </c>
    </row>
    <row r="100" spans="1:6" ht="15">
      <c r="A100" s="10" t="s">
        <v>145</v>
      </c>
      <c r="B100" s="18" t="s">
        <v>29</v>
      </c>
      <c r="C100" s="10" t="s">
        <v>2</v>
      </c>
      <c r="D100" s="10">
        <v>1</v>
      </c>
      <c r="E100" s="44">
        <v>281670</v>
      </c>
      <c r="F100" s="45">
        <f t="shared" si="4"/>
        <v>281670</v>
      </c>
    </row>
    <row r="101" spans="1:6" ht="15">
      <c r="A101" s="10" t="s">
        <v>146</v>
      </c>
      <c r="B101" s="18" t="s">
        <v>147</v>
      </c>
      <c r="C101" s="10" t="s">
        <v>2</v>
      </c>
      <c r="D101" s="10">
        <v>1</v>
      </c>
      <c r="E101" s="44">
        <v>1509870</v>
      </c>
      <c r="F101" s="45">
        <f t="shared" si="4"/>
        <v>1509870</v>
      </c>
    </row>
    <row r="102" spans="1:6" ht="15">
      <c r="A102" s="10" t="s">
        <v>148</v>
      </c>
      <c r="B102" s="18" t="s">
        <v>149</v>
      </c>
      <c r="C102" s="10" t="s">
        <v>2</v>
      </c>
      <c r="D102" s="10">
        <v>2</v>
      </c>
      <c r="E102" s="44">
        <v>281670</v>
      </c>
      <c r="F102" s="45">
        <f t="shared" si="4"/>
        <v>563340</v>
      </c>
    </row>
    <row r="103" spans="1:6" ht="15">
      <c r="A103" s="10" t="s">
        <v>150</v>
      </c>
      <c r="B103" s="18" t="s">
        <v>151</v>
      </c>
      <c r="C103" s="10" t="s">
        <v>2</v>
      </c>
      <c r="D103" s="10">
        <v>4</v>
      </c>
      <c r="E103" s="44">
        <v>295604</v>
      </c>
      <c r="F103" s="45">
        <f t="shared" si="4"/>
        <v>1182416</v>
      </c>
    </row>
    <row r="104" spans="1:6" ht="15">
      <c r="A104" s="10" t="s">
        <v>152</v>
      </c>
      <c r="B104" s="18" t="s">
        <v>153</v>
      </c>
      <c r="C104" s="10" t="s">
        <v>2</v>
      </c>
      <c r="D104" s="10">
        <v>1</v>
      </c>
      <c r="E104" s="44">
        <v>4975505</v>
      </c>
      <c r="F104" s="45">
        <f t="shared" si="4"/>
        <v>4975505</v>
      </c>
    </row>
    <row r="105" spans="1:6" ht="15">
      <c r="A105" s="10" t="s">
        <v>154</v>
      </c>
      <c r="B105" s="18" t="s">
        <v>155</v>
      </c>
      <c r="C105" s="10" t="s">
        <v>2</v>
      </c>
      <c r="D105" s="10">
        <v>10</v>
      </c>
      <c r="E105" s="44">
        <v>260769</v>
      </c>
      <c r="F105" s="45">
        <f t="shared" si="4"/>
        <v>2607690</v>
      </c>
    </row>
    <row r="106" spans="1:6" s="4" customFormat="1" ht="15">
      <c r="A106" s="13"/>
      <c r="B106" s="14" t="s">
        <v>32</v>
      </c>
      <c r="D106" s="13"/>
      <c r="E106" s="37"/>
      <c r="F106" s="46">
        <f>SUM(F94:F105)</f>
        <v>24554054</v>
      </c>
    </row>
    <row r="107" spans="5:6" ht="15">
      <c r="E107" s="39"/>
      <c r="F107" s="49"/>
    </row>
    <row r="108" spans="1:6" s="4" customFormat="1" ht="15">
      <c r="A108" s="5">
        <v>11</v>
      </c>
      <c r="B108" s="19" t="s">
        <v>156</v>
      </c>
      <c r="D108" s="13"/>
      <c r="E108" s="37"/>
      <c r="F108" s="47"/>
    </row>
    <row r="109" spans="1:6" ht="15">
      <c r="A109" s="10" t="s">
        <v>157</v>
      </c>
      <c r="B109" s="18" t="s">
        <v>128</v>
      </c>
      <c r="C109" s="10" t="s">
        <v>2</v>
      </c>
      <c r="D109" s="10">
        <v>1</v>
      </c>
      <c r="E109" s="44">
        <v>1145590</v>
      </c>
      <c r="F109" s="45">
        <f aca="true" t="shared" si="5" ref="F109:F117">E109*D109</f>
        <v>1145590</v>
      </c>
    </row>
    <row r="110" spans="1:6" ht="15">
      <c r="A110" s="10" t="s">
        <v>158</v>
      </c>
      <c r="B110" s="18" t="s">
        <v>159</v>
      </c>
      <c r="C110" s="10" t="s">
        <v>2</v>
      </c>
      <c r="D110" s="10">
        <v>1</v>
      </c>
      <c r="E110" s="44">
        <v>7395079</v>
      </c>
      <c r="F110" s="45">
        <f t="shared" si="5"/>
        <v>7395079</v>
      </c>
    </row>
    <row r="111" spans="1:6" ht="15">
      <c r="A111" s="10" t="s">
        <v>160</v>
      </c>
      <c r="B111" s="18" t="s">
        <v>161</v>
      </c>
      <c r="C111" s="10" t="s">
        <v>2</v>
      </c>
      <c r="D111" s="10">
        <v>1</v>
      </c>
      <c r="E111" s="44">
        <v>1529776</v>
      </c>
      <c r="F111" s="45">
        <f t="shared" si="5"/>
        <v>1529776</v>
      </c>
    </row>
    <row r="112" spans="1:6" ht="15">
      <c r="A112" s="10" t="s">
        <v>162</v>
      </c>
      <c r="B112" s="18" t="s">
        <v>101</v>
      </c>
      <c r="C112" s="10" t="s">
        <v>2</v>
      </c>
      <c r="D112" s="10">
        <v>2</v>
      </c>
      <c r="E112" s="44">
        <v>912690</v>
      </c>
      <c r="F112" s="45">
        <f t="shared" si="5"/>
        <v>1825380</v>
      </c>
    </row>
    <row r="113" spans="1:6" ht="15">
      <c r="A113" s="10" t="s">
        <v>163</v>
      </c>
      <c r="B113" s="20" t="s">
        <v>144</v>
      </c>
      <c r="C113" s="10" t="s">
        <v>2</v>
      </c>
      <c r="D113" s="10">
        <v>1</v>
      </c>
      <c r="E113" s="44">
        <v>326458</v>
      </c>
      <c r="F113" s="45">
        <f t="shared" si="5"/>
        <v>326458</v>
      </c>
    </row>
    <row r="114" spans="1:6" ht="15">
      <c r="A114" s="10" t="s">
        <v>164</v>
      </c>
      <c r="B114" s="18" t="s">
        <v>29</v>
      </c>
      <c r="C114" s="10" t="s">
        <v>2</v>
      </c>
      <c r="D114" s="10">
        <v>1</v>
      </c>
      <c r="E114" s="44">
        <v>281670</v>
      </c>
      <c r="F114" s="45">
        <f t="shared" si="5"/>
        <v>281670</v>
      </c>
    </row>
    <row r="115" spans="1:6" ht="15">
      <c r="A115" s="10" t="s">
        <v>165</v>
      </c>
      <c r="B115" s="18" t="s">
        <v>166</v>
      </c>
      <c r="C115" s="10" t="s">
        <v>2</v>
      </c>
      <c r="D115" s="10">
        <v>1</v>
      </c>
      <c r="E115" s="44">
        <v>1509870</v>
      </c>
      <c r="F115" s="45">
        <f t="shared" si="5"/>
        <v>1509870</v>
      </c>
    </row>
    <row r="116" spans="1:6" ht="15">
      <c r="A116" s="10" t="s">
        <v>167</v>
      </c>
      <c r="B116" s="18" t="s">
        <v>168</v>
      </c>
      <c r="C116" s="10" t="s">
        <v>2</v>
      </c>
      <c r="D116" s="10">
        <v>2</v>
      </c>
      <c r="E116" s="44">
        <v>281670</v>
      </c>
      <c r="F116" s="45">
        <f t="shared" si="5"/>
        <v>563340</v>
      </c>
    </row>
    <row r="117" spans="1:6" ht="15">
      <c r="A117" s="10" t="s">
        <v>169</v>
      </c>
      <c r="B117" s="18" t="s">
        <v>170</v>
      </c>
      <c r="C117" s="10" t="s">
        <v>2</v>
      </c>
      <c r="D117" s="10">
        <v>4</v>
      </c>
      <c r="E117" s="44">
        <v>295604</v>
      </c>
      <c r="F117" s="45">
        <f t="shared" si="5"/>
        <v>1182416</v>
      </c>
    </row>
    <row r="118" spans="1:6" s="4" customFormat="1" ht="15">
      <c r="A118" s="13"/>
      <c r="B118" s="14" t="s">
        <v>32</v>
      </c>
      <c r="D118" s="13"/>
      <c r="E118" s="37"/>
      <c r="F118" s="46">
        <f>SUM(F109:F117)</f>
        <v>15759579</v>
      </c>
    </row>
    <row r="119" spans="1:6" s="4" customFormat="1" ht="15">
      <c r="A119" s="13"/>
      <c r="B119" s="14" t="s">
        <v>171</v>
      </c>
      <c r="D119" s="13"/>
      <c r="E119" s="37"/>
      <c r="F119" s="50">
        <f>+F118+F106+F92+F84+F66+F49+F44+F36+F32+F27+F19</f>
        <v>238139364.54</v>
      </c>
    </row>
    <row r="120" spans="5:6" ht="15">
      <c r="E120" s="39"/>
      <c r="F120" s="49"/>
    </row>
    <row r="121" spans="1:6" s="4" customFormat="1" ht="15">
      <c r="A121" s="5">
        <v>12</v>
      </c>
      <c r="B121" s="19" t="s">
        <v>172</v>
      </c>
      <c r="D121" s="13"/>
      <c r="E121" s="37"/>
      <c r="F121" s="47"/>
    </row>
    <row r="122" spans="1:6" ht="15">
      <c r="A122" s="10" t="s">
        <v>173</v>
      </c>
      <c r="B122" s="60" t="s">
        <v>174</v>
      </c>
      <c r="C122" s="10" t="s">
        <v>2</v>
      </c>
      <c r="D122" s="24">
        <f>32+30</f>
        <v>62</v>
      </c>
      <c r="E122" s="44">
        <v>230910</v>
      </c>
      <c r="F122" s="45">
        <f>E122*D122</f>
        <v>14316420</v>
      </c>
    </row>
    <row r="123" spans="1:6" ht="15">
      <c r="A123" s="10" t="s">
        <v>175</v>
      </c>
      <c r="B123" s="18" t="s">
        <v>58</v>
      </c>
      <c r="C123" s="10" t="s">
        <v>2</v>
      </c>
      <c r="D123" s="24">
        <v>2</v>
      </c>
      <c r="E123" s="44">
        <v>672823</v>
      </c>
      <c r="F123" s="45">
        <f>E123*D123</f>
        <v>1345646</v>
      </c>
    </row>
    <row r="124" spans="1:6" ht="15">
      <c r="A124" s="10" t="s">
        <v>176</v>
      </c>
      <c r="B124" s="18" t="s">
        <v>29</v>
      </c>
      <c r="C124" s="10" t="s">
        <v>2</v>
      </c>
      <c r="D124" s="24">
        <v>2</v>
      </c>
      <c r="E124" s="44">
        <v>281670</v>
      </c>
      <c r="F124" s="45">
        <f>E124*D124</f>
        <v>563340</v>
      </c>
    </row>
    <row r="125" spans="1:6" ht="15">
      <c r="A125" s="10" t="s">
        <v>177</v>
      </c>
      <c r="B125" s="18" t="s">
        <v>178</v>
      </c>
      <c r="C125" s="10" t="s">
        <v>2</v>
      </c>
      <c r="D125" s="24">
        <v>62</v>
      </c>
      <c r="E125" s="44">
        <v>162234</v>
      </c>
      <c r="F125" s="45">
        <f>E125*D125</f>
        <v>10058508</v>
      </c>
    </row>
    <row r="126" spans="1:6" s="4" customFormat="1" ht="15">
      <c r="A126" s="13"/>
      <c r="B126" s="14" t="s">
        <v>32</v>
      </c>
      <c r="D126" s="13"/>
      <c r="E126" s="37"/>
      <c r="F126" s="46">
        <f>SUM(F122:F125)</f>
        <v>26283914</v>
      </c>
    </row>
    <row r="127" spans="1:6" s="4" customFormat="1" ht="15">
      <c r="A127" s="15">
        <v>13</v>
      </c>
      <c r="B127" s="16" t="s">
        <v>179</v>
      </c>
      <c r="D127" s="13"/>
      <c r="E127" s="37"/>
      <c r="F127" s="47"/>
    </row>
    <row r="128" spans="1:6" s="4" customFormat="1" ht="15">
      <c r="A128" s="15">
        <v>13.1</v>
      </c>
      <c r="B128" s="16" t="s">
        <v>180</v>
      </c>
      <c r="D128" s="13"/>
      <c r="E128" s="37"/>
      <c r="F128" s="47"/>
    </row>
    <row r="129" spans="1:6" ht="15">
      <c r="A129" s="10" t="s">
        <v>181</v>
      </c>
      <c r="B129" s="60" t="s">
        <v>174</v>
      </c>
      <c r="C129" s="10" t="s">
        <v>2</v>
      </c>
      <c r="D129" s="10">
        <v>360</v>
      </c>
      <c r="E129" s="44">
        <v>230910</v>
      </c>
      <c r="F129" s="45">
        <f>E129*D129</f>
        <v>83127600</v>
      </c>
    </row>
    <row r="130" spans="1:6" ht="15">
      <c r="A130" s="10" t="s">
        <v>182</v>
      </c>
      <c r="B130" s="18" t="s">
        <v>58</v>
      </c>
      <c r="C130" s="10" t="s">
        <v>2</v>
      </c>
      <c r="D130" s="10">
        <v>12</v>
      </c>
      <c r="E130" s="44">
        <v>672823</v>
      </c>
      <c r="F130" s="45">
        <f>E130*D130</f>
        <v>8073876</v>
      </c>
    </row>
    <row r="131" spans="1:6" ht="15">
      <c r="A131" s="10" t="s">
        <v>183</v>
      </c>
      <c r="B131" s="18" t="s">
        <v>29</v>
      </c>
      <c r="C131" s="10" t="s">
        <v>2</v>
      </c>
      <c r="D131" s="10">
        <v>12</v>
      </c>
      <c r="E131" s="44">
        <v>281670</v>
      </c>
      <c r="F131" s="45">
        <f>E131*D131</f>
        <v>3380040</v>
      </c>
    </row>
    <row r="132" spans="1:6" ht="15">
      <c r="A132" s="10" t="s">
        <v>184</v>
      </c>
      <c r="B132" s="18" t="s">
        <v>178</v>
      </c>
      <c r="C132" s="10" t="s">
        <v>2</v>
      </c>
      <c r="D132" s="10">
        <v>360</v>
      </c>
      <c r="E132" s="44">
        <v>162234</v>
      </c>
      <c r="F132" s="45">
        <f>E132*D132</f>
        <v>58404240</v>
      </c>
    </row>
    <row r="133" spans="1:6" s="4" customFormat="1" ht="15">
      <c r="A133" s="13"/>
      <c r="B133" s="14" t="s">
        <v>32</v>
      </c>
      <c r="D133" s="13"/>
      <c r="E133" s="37"/>
      <c r="F133" s="46">
        <f>SUM(F129:F132)</f>
        <v>152985756</v>
      </c>
    </row>
    <row r="134" spans="1:6" s="4" customFormat="1" ht="15">
      <c r="A134" s="15">
        <v>13.2</v>
      </c>
      <c r="B134" s="16" t="s">
        <v>185</v>
      </c>
      <c r="D134" s="13"/>
      <c r="E134" s="37"/>
      <c r="F134" s="47"/>
    </row>
    <row r="135" spans="1:6" ht="15">
      <c r="A135" s="10" t="s">
        <v>186</v>
      </c>
      <c r="B135" s="60" t="s">
        <v>174</v>
      </c>
      <c r="C135" s="10" t="s">
        <v>2</v>
      </c>
      <c r="D135" s="10">
        <v>424</v>
      </c>
      <c r="E135" s="44">
        <v>230910</v>
      </c>
      <c r="F135" s="45">
        <f>E135*D135</f>
        <v>97905840</v>
      </c>
    </row>
    <row r="136" spans="1:6" ht="15">
      <c r="A136" s="10" t="s">
        <v>187</v>
      </c>
      <c r="B136" s="18" t="s">
        <v>58</v>
      </c>
      <c r="C136" s="10" t="s">
        <v>2</v>
      </c>
      <c r="D136" s="10">
        <v>14</v>
      </c>
      <c r="E136" s="44">
        <v>672823</v>
      </c>
      <c r="F136" s="45">
        <f>E136*D136</f>
        <v>9419522</v>
      </c>
    </row>
    <row r="137" spans="1:6" ht="15">
      <c r="A137" s="10" t="s">
        <v>188</v>
      </c>
      <c r="B137" s="18" t="s">
        <v>29</v>
      </c>
      <c r="C137" s="10" t="s">
        <v>2</v>
      </c>
      <c r="D137" s="10">
        <v>14</v>
      </c>
      <c r="E137" s="44">
        <v>281670</v>
      </c>
      <c r="F137" s="45">
        <f>E137*D137</f>
        <v>3943380</v>
      </c>
    </row>
    <row r="138" spans="1:6" ht="15">
      <c r="A138" s="10" t="s">
        <v>189</v>
      </c>
      <c r="B138" s="18" t="s">
        <v>178</v>
      </c>
      <c r="C138" s="10" t="s">
        <v>2</v>
      </c>
      <c r="D138" s="10">
        <v>424</v>
      </c>
      <c r="E138" s="44">
        <v>162234</v>
      </c>
      <c r="F138" s="45">
        <f>E138*D138</f>
        <v>68787216</v>
      </c>
    </row>
    <row r="139" spans="1:6" s="4" customFormat="1" ht="15">
      <c r="A139" s="13"/>
      <c r="B139" s="14" t="s">
        <v>32</v>
      </c>
      <c r="D139" s="13"/>
      <c r="E139" s="37"/>
      <c r="F139" s="46">
        <f>SUM(F135:F138)</f>
        <v>180055958</v>
      </c>
    </row>
    <row r="140" spans="1:6" s="4" customFormat="1" ht="15">
      <c r="A140" s="26">
        <v>14</v>
      </c>
      <c r="B140" s="27" t="s">
        <v>190</v>
      </c>
      <c r="C140" s="28"/>
      <c r="D140" s="33"/>
      <c r="E140" s="37"/>
      <c r="F140" s="51"/>
    </row>
    <row r="141" spans="1:6" s="4" customFormat="1" ht="15">
      <c r="A141" s="26">
        <v>14.1</v>
      </c>
      <c r="B141" s="27" t="s">
        <v>191</v>
      </c>
      <c r="C141" s="28"/>
      <c r="D141" s="33"/>
      <c r="E141" s="37"/>
      <c r="F141" s="51"/>
    </row>
    <row r="142" spans="1:6" ht="15">
      <c r="A142" s="24" t="s">
        <v>192</v>
      </c>
      <c r="B142" s="20" t="s">
        <v>193</v>
      </c>
      <c r="C142" s="24" t="s">
        <v>21</v>
      </c>
      <c r="D142" s="24">
        <v>27.9</v>
      </c>
      <c r="E142" s="44">
        <v>386176</v>
      </c>
      <c r="F142" s="52">
        <f>E142*D142</f>
        <v>10774310.4</v>
      </c>
    </row>
    <row r="143" spans="1:6" ht="15">
      <c r="A143" s="24" t="s">
        <v>194</v>
      </c>
      <c r="B143" s="20" t="s">
        <v>195</v>
      </c>
      <c r="C143" s="24" t="s">
        <v>2</v>
      </c>
      <c r="D143" s="24">
        <v>10</v>
      </c>
      <c r="E143" s="44">
        <v>447885</v>
      </c>
      <c r="F143" s="52">
        <f>E143*D143</f>
        <v>4478850</v>
      </c>
    </row>
    <row r="144" spans="1:6" ht="15">
      <c r="A144" s="10" t="s">
        <v>196</v>
      </c>
      <c r="B144" s="18" t="s">
        <v>197</v>
      </c>
      <c r="C144" s="10" t="s">
        <v>2</v>
      </c>
      <c r="D144" s="10">
        <v>40</v>
      </c>
      <c r="E144" s="44">
        <v>245839</v>
      </c>
      <c r="F144" s="45">
        <f>E144*D144</f>
        <v>9833560</v>
      </c>
    </row>
    <row r="145" spans="1:6" s="4" customFormat="1" ht="15">
      <c r="A145" s="13"/>
      <c r="B145" s="14" t="s">
        <v>32</v>
      </c>
      <c r="D145" s="13"/>
      <c r="E145" s="37"/>
      <c r="F145" s="46">
        <f>SUM(F142:F144)</f>
        <v>25086720.4</v>
      </c>
    </row>
    <row r="146" spans="1:6" s="4" customFormat="1" ht="15">
      <c r="A146" s="26">
        <v>14.2</v>
      </c>
      <c r="B146" s="27" t="s">
        <v>198</v>
      </c>
      <c r="C146" s="28"/>
      <c r="D146" s="33"/>
      <c r="E146" s="37"/>
      <c r="F146" s="51"/>
    </row>
    <row r="147" spans="1:6" ht="15">
      <c r="A147" s="24" t="s">
        <v>199</v>
      </c>
      <c r="B147" s="20" t="s">
        <v>193</v>
      </c>
      <c r="C147" s="24" t="s">
        <v>21</v>
      </c>
      <c r="D147" s="24">
        <v>27.9</v>
      </c>
      <c r="E147" s="44">
        <v>386176</v>
      </c>
      <c r="F147" s="52">
        <f>E147*D147</f>
        <v>10774310.4</v>
      </c>
    </row>
    <row r="148" spans="1:6" ht="15">
      <c r="A148" s="24" t="s">
        <v>200</v>
      </c>
      <c r="B148" s="20" t="s">
        <v>195</v>
      </c>
      <c r="C148" s="24" t="s">
        <v>2</v>
      </c>
      <c r="D148" s="24">
        <v>10</v>
      </c>
      <c r="E148" s="44">
        <v>447885</v>
      </c>
      <c r="F148" s="52">
        <f>E148*D148</f>
        <v>4478850</v>
      </c>
    </row>
    <row r="149" spans="1:6" ht="15">
      <c r="A149" s="10" t="s">
        <v>201</v>
      </c>
      <c r="B149" s="18" t="s">
        <v>197</v>
      </c>
      <c r="C149" s="10" t="s">
        <v>2</v>
      </c>
      <c r="D149" s="10">
        <v>40</v>
      </c>
      <c r="E149" s="44">
        <v>245839</v>
      </c>
      <c r="F149" s="45">
        <f>E149*D149</f>
        <v>9833560</v>
      </c>
    </row>
    <row r="150" spans="1:6" s="4" customFormat="1" ht="15">
      <c r="A150" s="13"/>
      <c r="B150" s="14" t="s">
        <v>32</v>
      </c>
      <c r="D150" s="13"/>
      <c r="E150" s="37"/>
      <c r="F150" s="46">
        <f>SUM(F147:F149)</f>
        <v>25086720.4</v>
      </c>
    </row>
    <row r="151" spans="1:6" s="4" customFormat="1" ht="15">
      <c r="A151" s="15">
        <v>15</v>
      </c>
      <c r="B151" s="16" t="s">
        <v>202</v>
      </c>
      <c r="D151" s="13"/>
      <c r="E151" s="37"/>
      <c r="F151" s="47"/>
    </row>
    <row r="152" spans="1:6" s="4" customFormat="1" ht="15">
      <c r="A152" s="15">
        <v>15.1</v>
      </c>
      <c r="B152" s="16" t="s">
        <v>191</v>
      </c>
      <c r="D152" s="13"/>
      <c r="E152" s="37"/>
      <c r="F152" s="47"/>
    </row>
    <row r="153" spans="1:6" ht="15">
      <c r="A153" s="10" t="s">
        <v>203</v>
      </c>
      <c r="B153" s="18" t="s">
        <v>204</v>
      </c>
      <c r="C153" s="10" t="s">
        <v>2</v>
      </c>
      <c r="D153" s="10">
        <v>14</v>
      </c>
      <c r="E153" s="44">
        <v>379209</v>
      </c>
      <c r="F153" s="45">
        <f aca="true" t="shared" si="6" ref="F153:F158">E153*D153</f>
        <v>5308926</v>
      </c>
    </row>
    <row r="154" spans="1:6" ht="15">
      <c r="A154" s="10" t="s">
        <v>205</v>
      </c>
      <c r="B154" s="18" t="s">
        <v>206</v>
      </c>
      <c r="C154" s="10" t="s">
        <v>2</v>
      </c>
      <c r="D154" s="10">
        <v>14</v>
      </c>
      <c r="E154" s="44">
        <v>266740</v>
      </c>
      <c r="F154" s="45">
        <f t="shared" si="6"/>
        <v>3734360</v>
      </c>
    </row>
    <row r="155" spans="1:6" ht="15">
      <c r="A155" s="10" t="s">
        <v>207</v>
      </c>
      <c r="B155" s="18" t="s">
        <v>208</v>
      </c>
      <c r="C155" s="10" t="s">
        <v>2</v>
      </c>
      <c r="D155" s="24">
        <v>6</v>
      </c>
      <c r="E155" s="44">
        <v>326458</v>
      </c>
      <c r="F155" s="45">
        <f t="shared" si="6"/>
        <v>1958748</v>
      </c>
    </row>
    <row r="156" spans="1:6" ht="15">
      <c r="A156" s="10" t="s">
        <v>209</v>
      </c>
      <c r="B156" s="18" t="s">
        <v>29</v>
      </c>
      <c r="C156" s="10" t="s">
        <v>2</v>
      </c>
      <c r="D156" s="24">
        <v>24</v>
      </c>
      <c r="E156" s="44">
        <v>281670</v>
      </c>
      <c r="F156" s="45">
        <f t="shared" si="6"/>
        <v>6760080</v>
      </c>
    </row>
    <row r="157" spans="1:6" ht="15">
      <c r="A157" s="10" t="s">
        <v>210</v>
      </c>
      <c r="B157" s="18" t="s">
        <v>211</v>
      </c>
      <c r="C157" s="10" t="s">
        <v>2</v>
      </c>
      <c r="D157" s="24">
        <v>6</v>
      </c>
      <c r="E157" s="44">
        <v>912690</v>
      </c>
      <c r="F157" s="45">
        <f t="shared" si="6"/>
        <v>5476140</v>
      </c>
    </row>
    <row r="158" spans="1:6" ht="15">
      <c r="A158" s="10" t="s">
        <v>212</v>
      </c>
      <c r="B158" s="18" t="s">
        <v>213</v>
      </c>
      <c r="C158" s="10" t="s">
        <v>2</v>
      </c>
      <c r="D158" s="24">
        <v>5</v>
      </c>
      <c r="E158" s="44">
        <v>1755709</v>
      </c>
      <c r="F158" s="45">
        <f t="shared" si="6"/>
        <v>8778545</v>
      </c>
    </row>
    <row r="159" spans="1:6" s="4" customFormat="1" ht="15">
      <c r="A159" s="13"/>
      <c r="B159" s="29" t="s">
        <v>32</v>
      </c>
      <c r="D159" s="13"/>
      <c r="E159" s="37"/>
      <c r="F159" s="46">
        <f>SUM(F153:F158)</f>
        <v>32016799</v>
      </c>
    </row>
    <row r="160" spans="1:6" s="4" customFormat="1" ht="15">
      <c r="A160" s="15">
        <v>15.2</v>
      </c>
      <c r="B160" s="16" t="s">
        <v>198</v>
      </c>
      <c r="D160" s="13"/>
      <c r="E160" s="37"/>
      <c r="F160" s="47"/>
    </row>
    <row r="161" spans="1:6" ht="15">
      <c r="A161" s="10" t="s">
        <v>214</v>
      </c>
      <c r="B161" s="18" t="s">
        <v>204</v>
      </c>
      <c r="C161" s="10" t="s">
        <v>2</v>
      </c>
      <c r="D161" s="10">
        <v>14</v>
      </c>
      <c r="E161" s="44">
        <v>379209</v>
      </c>
      <c r="F161" s="45">
        <f aca="true" t="shared" si="7" ref="F161:F166">E161*D161</f>
        <v>5308926</v>
      </c>
    </row>
    <row r="162" spans="1:6" ht="15">
      <c r="A162" s="10" t="s">
        <v>215</v>
      </c>
      <c r="B162" s="18" t="s">
        <v>206</v>
      </c>
      <c r="C162" s="10" t="s">
        <v>2</v>
      </c>
      <c r="D162" s="10">
        <v>14</v>
      </c>
      <c r="E162" s="44">
        <v>266740</v>
      </c>
      <c r="F162" s="45">
        <f t="shared" si="7"/>
        <v>3734360</v>
      </c>
    </row>
    <row r="163" spans="1:6" ht="15">
      <c r="A163" s="10" t="s">
        <v>216</v>
      </c>
      <c r="B163" s="18" t="s">
        <v>208</v>
      </c>
      <c r="C163" s="10" t="s">
        <v>2</v>
      </c>
      <c r="D163" s="24">
        <v>6</v>
      </c>
      <c r="E163" s="44">
        <v>326458</v>
      </c>
      <c r="F163" s="45">
        <f t="shared" si="7"/>
        <v>1958748</v>
      </c>
    </row>
    <row r="164" spans="1:6" ht="15">
      <c r="A164" s="10" t="s">
        <v>217</v>
      </c>
      <c r="B164" s="18" t="s">
        <v>29</v>
      </c>
      <c r="C164" s="10" t="s">
        <v>2</v>
      </c>
      <c r="D164" s="24">
        <v>24</v>
      </c>
      <c r="E164" s="44">
        <v>281670</v>
      </c>
      <c r="F164" s="45">
        <f t="shared" si="7"/>
        <v>6760080</v>
      </c>
    </row>
    <row r="165" spans="1:6" ht="15">
      <c r="A165" s="10" t="s">
        <v>218</v>
      </c>
      <c r="B165" s="18" t="s">
        <v>211</v>
      </c>
      <c r="C165" s="10" t="s">
        <v>2</v>
      </c>
      <c r="D165" s="24">
        <v>6</v>
      </c>
      <c r="E165" s="44">
        <v>912690</v>
      </c>
      <c r="F165" s="45">
        <f t="shared" si="7"/>
        <v>5476140</v>
      </c>
    </row>
    <row r="166" spans="1:6" ht="15">
      <c r="A166" s="10" t="s">
        <v>219</v>
      </c>
      <c r="B166" s="18" t="s">
        <v>213</v>
      </c>
      <c r="C166" s="10" t="s">
        <v>2</v>
      </c>
      <c r="D166" s="24">
        <v>5</v>
      </c>
      <c r="E166" s="44">
        <v>1755709</v>
      </c>
      <c r="F166" s="45">
        <f t="shared" si="7"/>
        <v>8778545</v>
      </c>
    </row>
    <row r="167" spans="1:6" s="4" customFormat="1" ht="15">
      <c r="A167" s="13"/>
      <c r="B167" s="29" t="s">
        <v>32</v>
      </c>
      <c r="D167" s="13"/>
      <c r="E167" s="37"/>
      <c r="F167" s="46">
        <f>SUM(F161:F166)</f>
        <v>32016799</v>
      </c>
    </row>
    <row r="168" spans="1:6" s="4" customFormat="1" ht="15">
      <c r="A168" s="15">
        <v>16</v>
      </c>
      <c r="B168" s="19" t="s">
        <v>220</v>
      </c>
      <c r="D168" s="13"/>
      <c r="E168" s="37"/>
      <c r="F168" s="47"/>
    </row>
    <row r="169" spans="1:6" s="4" customFormat="1" ht="15">
      <c r="A169" s="15">
        <v>16.1</v>
      </c>
      <c r="B169" s="19" t="s">
        <v>191</v>
      </c>
      <c r="D169" s="13"/>
      <c r="E169" s="37"/>
      <c r="F169" s="47"/>
    </row>
    <row r="170" spans="1:6" ht="15">
      <c r="A170" s="10" t="s">
        <v>221</v>
      </c>
      <c r="B170" s="18" t="s">
        <v>222</v>
      </c>
      <c r="C170" s="10" t="s">
        <v>2</v>
      </c>
      <c r="D170" s="10">
        <f>42+42</f>
        <v>84</v>
      </c>
      <c r="E170" s="44">
        <v>565330</v>
      </c>
      <c r="F170" s="45">
        <f>E170*D170</f>
        <v>47487720</v>
      </c>
    </row>
    <row r="171" spans="1:6" s="4" customFormat="1" ht="15">
      <c r="A171" s="13"/>
      <c r="B171" s="14" t="s">
        <v>32</v>
      </c>
      <c r="D171" s="13"/>
      <c r="E171" s="37"/>
      <c r="F171" s="46">
        <f>SUM(F170)</f>
        <v>47487720</v>
      </c>
    </row>
    <row r="172" spans="1:6" s="4" customFormat="1" ht="15">
      <c r="A172" s="15">
        <v>16.2</v>
      </c>
      <c r="B172" s="19" t="s">
        <v>198</v>
      </c>
      <c r="D172" s="13"/>
      <c r="E172" s="37"/>
      <c r="F172" s="47"/>
    </row>
    <row r="173" spans="1:6" ht="15">
      <c r="A173" s="10" t="s">
        <v>223</v>
      </c>
      <c r="B173" s="18" t="s">
        <v>222</v>
      </c>
      <c r="C173" s="10" t="s">
        <v>2</v>
      </c>
      <c r="D173" s="10">
        <f>42+42</f>
        <v>84</v>
      </c>
      <c r="E173" s="44">
        <v>565330</v>
      </c>
      <c r="F173" s="45">
        <f>E173*D173</f>
        <v>47487720</v>
      </c>
    </row>
    <row r="174" spans="1:6" s="4" customFormat="1" ht="15">
      <c r="A174" s="13"/>
      <c r="B174" s="14" t="s">
        <v>32</v>
      </c>
      <c r="D174" s="13"/>
      <c r="E174" s="37"/>
      <c r="F174" s="46">
        <f>SUM(F173)</f>
        <v>47487720</v>
      </c>
    </row>
    <row r="175" spans="1:6" s="4" customFormat="1" ht="15">
      <c r="A175" s="13"/>
      <c r="B175" s="30" t="s">
        <v>224</v>
      </c>
      <c r="D175" s="13"/>
      <c r="E175" s="37"/>
      <c r="F175" s="62">
        <f>+F174+F171+F167+F159+F150+F145+F139+F133+F126</f>
        <v>568508106.8</v>
      </c>
    </row>
    <row r="176" spans="1:6" s="4" customFormat="1" ht="15">
      <c r="A176" s="5">
        <v>17</v>
      </c>
      <c r="B176" s="19" t="s">
        <v>225</v>
      </c>
      <c r="D176" s="13"/>
      <c r="E176" s="37"/>
      <c r="F176" s="47"/>
    </row>
    <row r="177" spans="1:6" ht="15">
      <c r="A177" s="10">
        <v>17.1</v>
      </c>
      <c r="B177" s="18" t="s">
        <v>128</v>
      </c>
      <c r="C177" s="10" t="s">
        <v>2</v>
      </c>
      <c r="D177" s="10">
        <v>2</v>
      </c>
      <c r="E177" s="44">
        <v>954493</v>
      </c>
      <c r="F177" s="45">
        <f aca="true" t="shared" si="8" ref="F177:F185">E177*D177</f>
        <v>1908986</v>
      </c>
    </row>
    <row r="178" spans="1:6" ht="15">
      <c r="A178" s="10">
        <v>17.2</v>
      </c>
      <c r="B178" s="18" t="s">
        <v>226</v>
      </c>
      <c r="C178" s="24"/>
      <c r="D178" s="24"/>
      <c r="E178" s="44"/>
      <c r="F178" s="45"/>
    </row>
    <row r="179" spans="1:6" ht="15">
      <c r="A179" s="10" t="s">
        <v>258</v>
      </c>
      <c r="B179" s="18" t="s">
        <v>117</v>
      </c>
      <c r="C179" s="24" t="s">
        <v>2</v>
      </c>
      <c r="D179" s="24">
        <v>2</v>
      </c>
      <c r="E179" s="44">
        <v>1720874</v>
      </c>
      <c r="F179" s="45">
        <f t="shared" si="8"/>
        <v>3441748</v>
      </c>
    </row>
    <row r="180" spans="1:6" ht="15">
      <c r="A180" s="10" t="s">
        <v>259</v>
      </c>
      <c r="B180" s="18" t="s">
        <v>92</v>
      </c>
      <c r="C180" s="24" t="s">
        <v>21</v>
      </c>
      <c r="D180" s="24">
        <v>12.18</v>
      </c>
      <c r="E180" s="44">
        <v>405087</v>
      </c>
      <c r="F180" s="45">
        <f t="shared" si="8"/>
        <v>4933959.66</v>
      </c>
    </row>
    <row r="181" spans="1:6" ht="15">
      <c r="A181" s="10">
        <v>17.3</v>
      </c>
      <c r="B181" s="18" t="s">
        <v>227</v>
      </c>
      <c r="C181" s="24" t="s">
        <v>21</v>
      </c>
      <c r="D181" s="24">
        <f>14.2*2</f>
        <v>28.4</v>
      </c>
      <c r="E181" s="44">
        <v>428974</v>
      </c>
      <c r="F181" s="45">
        <f t="shared" si="8"/>
        <v>12182861.6</v>
      </c>
    </row>
    <row r="182" spans="1:6" ht="15">
      <c r="A182" s="10">
        <v>17.4</v>
      </c>
      <c r="B182" s="18" t="s">
        <v>228</v>
      </c>
      <c r="C182" s="10" t="s">
        <v>2</v>
      </c>
      <c r="D182" s="10">
        <v>2</v>
      </c>
      <c r="E182" s="44">
        <v>1846282</v>
      </c>
      <c r="F182" s="45">
        <f t="shared" si="8"/>
        <v>3692564</v>
      </c>
    </row>
    <row r="183" spans="1:6" ht="15">
      <c r="A183" s="10">
        <v>17.5</v>
      </c>
      <c r="B183" s="18" t="s">
        <v>29</v>
      </c>
      <c r="C183" s="10" t="s">
        <v>2</v>
      </c>
      <c r="D183" s="10">
        <v>4</v>
      </c>
      <c r="E183" s="44">
        <v>281670</v>
      </c>
      <c r="F183" s="45">
        <f t="shared" si="8"/>
        <v>1126680</v>
      </c>
    </row>
    <row r="184" spans="1:6" ht="15">
      <c r="A184" s="10">
        <v>17.6</v>
      </c>
      <c r="B184" s="18" t="s">
        <v>97</v>
      </c>
      <c r="C184" s="10" t="s">
        <v>2</v>
      </c>
      <c r="D184" s="10">
        <v>8</v>
      </c>
      <c r="E184" s="44">
        <v>211004</v>
      </c>
      <c r="F184" s="45">
        <f t="shared" si="8"/>
        <v>1688032</v>
      </c>
    </row>
    <row r="185" spans="1:6" ht="15">
      <c r="A185" s="10">
        <v>17.7</v>
      </c>
      <c r="B185" s="60" t="s">
        <v>229</v>
      </c>
      <c r="C185" s="10" t="s">
        <v>2</v>
      </c>
      <c r="D185" s="10">
        <v>20</v>
      </c>
      <c r="E185" s="44">
        <v>295604</v>
      </c>
      <c r="F185" s="45">
        <f t="shared" si="8"/>
        <v>5912080</v>
      </c>
    </row>
    <row r="186" spans="1:6" s="4" customFormat="1" ht="15">
      <c r="A186" s="13"/>
      <c r="B186" s="14" t="s">
        <v>32</v>
      </c>
      <c r="D186" s="13"/>
      <c r="E186" s="37"/>
      <c r="F186" s="46">
        <f>SUM(F177:F185)</f>
        <v>34886911.26</v>
      </c>
    </row>
    <row r="187" spans="1:6" s="4" customFormat="1" ht="15">
      <c r="A187" s="15">
        <v>18</v>
      </c>
      <c r="B187" s="16" t="s">
        <v>230</v>
      </c>
      <c r="D187" s="13"/>
      <c r="E187" s="37"/>
      <c r="F187" s="47"/>
    </row>
    <row r="188" spans="1:6" ht="15">
      <c r="A188" s="10">
        <v>18.1</v>
      </c>
      <c r="B188" s="18" t="s">
        <v>231</v>
      </c>
      <c r="C188" s="10"/>
      <c r="D188" s="10"/>
      <c r="E188" s="44"/>
      <c r="F188" s="45"/>
    </row>
    <row r="189" spans="1:6" ht="15">
      <c r="A189" s="10" t="s">
        <v>260</v>
      </c>
      <c r="B189" s="60" t="s">
        <v>79</v>
      </c>
      <c r="C189" s="10" t="s">
        <v>2</v>
      </c>
      <c r="D189" s="10">
        <v>24</v>
      </c>
      <c r="E189" s="44">
        <v>1475035</v>
      </c>
      <c r="F189" s="45">
        <f>E189*D189</f>
        <v>35400840</v>
      </c>
    </row>
    <row r="190" spans="1:6" ht="15">
      <c r="A190" s="10" t="s">
        <v>261</v>
      </c>
      <c r="B190" s="18" t="s">
        <v>27</v>
      </c>
      <c r="C190" s="10" t="s">
        <v>21</v>
      </c>
      <c r="D190" s="10">
        <v>201.63</v>
      </c>
      <c r="E190" s="44">
        <v>428974</v>
      </c>
      <c r="F190" s="45">
        <f>E190*D190</f>
        <v>86494027.62</v>
      </c>
    </row>
    <row r="191" spans="1:6" ht="15">
      <c r="A191" s="10">
        <v>18.2</v>
      </c>
      <c r="B191" s="18" t="s">
        <v>232</v>
      </c>
      <c r="C191" s="10"/>
      <c r="D191" s="10"/>
      <c r="E191" s="44"/>
      <c r="F191" s="45"/>
    </row>
    <row r="192" spans="1:6" ht="15">
      <c r="A192" s="10" t="s">
        <v>262</v>
      </c>
      <c r="B192" s="18" t="s">
        <v>233</v>
      </c>
      <c r="C192" s="10" t="s">
        <v>2</v>
      </c>
      <c r="D192" s="10">
        <v>24</v>
      </c>
      <c r="E192" s="44">
        <v>295604</v>
      </c>
      <c r="F192" s="45">
        <f>E192*D192</f>
        <v>7094496</v>
      </c>
    </row>
    <row r="193" spans="1:6" ht="15">
      <c r="A193" s="10" t="s">
        <v>263</v>
      </c>
      <c r="B193" s="18" t="s">
        <v>27</v>
      </c>
      <c r="C193" s="10" t="s">
        <v>21</v>
      </c>
      <c r="D193" s="10">
        <f>54.4*2</f>
        <v>108.8</v>
      </c>
      <c r="E193" s="44">
        <v>428974</v>
      </c>
      <c r="F193" s="45">
        <f>E193*D193</f>
        <v>46672371.199999996</v>
      </c>
    </row>
    <row r="194" spans="1:6" ht="15">
      <c r="A194" s="10">
        <v>18.3</v>
      </c>
      <c r="B194" s="18" t="s">
        <v>29</v>
      </c>
      <c r="C194" s="10" t="s">
        <v>2</v>
      </c>
      <c r="D194" s="10">
        <v>48</v>
      </c>
      <c r="E194" s="44">
        <v>281670</v>
      </c>
      <c r="F194" s="45">
        <f>E194*D194</f>
        <v>13520160</v>
      </c>
    </row>
    <row r="195" spans="1:6" ht="15">
      <c r="A195" s="10">
        <v>18.4</v>
      </c>
      <c r="B195" s="18" t="s">
        <v>97</v>
      </c>
      <c r="C195" s="10" t="s">
        <v>2</v>
      </c>
      <c r="D195" s="10">
        <f>48*2</f>
        <v>96</v>
      </c>
      <c r="E195" s="44">
        <v>211004</v>
      </c>
      <c r="F195" s="45">
        <f>E195*D195</f>
        <v>20256384</v>
      </c>
    </row>
    <row r="196" spans="1:6" s="4" customFormat="1" ht="15">
      <c r="A196" s="13"/>
      <c r="B196" s="14" t="s">
        <v>32</v>
      </c>
      <c r="D196" s="13"/>
      <c r="E196" s="37"/>
      <c r="F196" s="46">
        <f>SUM(F188:F195)</f>
        <v>209438278.82</v>
      </c>
    </row>
    <row r="197" spans="1:6" s="4" customFormat="1" ht="15">
      <c r="A197" s="5">
        <v>19</v>
      </c>
      <c r="B197" s="19" t="s">
        <v>234</v>
      </c>
      <c r="D197" s="13"/>
      <c r="E197" s="37"/>
      <c r="F197" s="47"/>
    </row>
    <row r="198" spans="1:6" ht="15">
      <c r="A198" s="10">
        <v>19.1</v>
      </c>
      <c r="B198" s="18" t="s">
        <v>101</v>
      </c>
      <c r="C198" s="10" t="s">
        <v>2</v>
      </c>
      <c r="D198" s="10">
        <v>4</v>
      </c>
      <c r="E198" s="44">
        <v>912690</v>
      </c>
      <c r="F198" s="45">
        <f>E198*D198</f>
        <v>3650760</v>
      </c>
    </row>
    <row r="199" spans="1:6" ht="15">
      <c r="A199" s="10">
        <v>19.2</v>
      </c>
      <c r="B199" s="18" t="s">
        <v>222</v>
      </c>
      <c r="C199" s="10" t="s">
        <v>2</v>
      </c>
      <c r="D199" s="10">
        <f>18*2</f>
        <v>36</v>
      </c>
      <c r="E199" s="44">
        <v>565330</v>
      </c>
      <c r="F199" s="45">
        <f>E199*D199</f>
        <v>20351880</v>
      </c>
    </row>
    <row r="200" spans="1:6" s="4" customFormat="1" ht="15">
      <c r="A200" s="13"/>
      <c r="B200" s="14" t="s">
        <v>32</v>
      </c>
      <c r="D200" s="13"/>
      <c r="E200" s="37"/>
      <c r="F200" s="46">
        <f>SUM(F198:F199)</f>
        <v>24002640</v>
      </c>
    </row>
    <row r="201" spans="1:6" s="4" customFormat="1" ht="15">
      <c r="A201" s="13"/>
      <c r="B201" s="14" t="s">
        <v>235</v>
      </c>
      <c r="D201" s="13"/>
      <c r="E201" s="37"/>
      <c r="F201" s="62">
        <f>+F200+F196+F186</f>
        <v>268327830.07999998</v>
      </c>
    </row>
    <row r="202" spans="1:6" s="4" customFormat="1" ht="15">
      <c r="A202" s="15">
        <v>20</v>
      </c>
      <c r="B202" s="16" t="s">
        <v>236</v>
      </c>
      <c r="D202" s="13"/>
      <c r="E202" s="37"/>
      <c r="F202" s="47"/>
    </row>
    <row r="203" spans="1:6" ht="15">
      <c r="A203" s="10">
        <v>20.1</v>
      </c>
      <c r="B203" s="18" t="s">
        <v>237</v>
      </c>
      <c r="C203" s="10" t="s">
        <v>2</v>
      </c>
      <c r="D203" s="10">
        <v>10</v>
      </c>
      <c r="E203" s="44">
        <v>632016</v>
      </c>
      <c r="F203" s="45">
        <f>E203*D203</f>
        <v>6320160</v>
      </c>
    </row>
    <row r="204" spans="1:6" ht="15">
      <c r="A204" s="10">
        <v>20.2</v>
      </c>
      <c r="B204" s="20" t="s">
        <v>238</v>
      </c>
      <c r="C204" s="24" t="s">
        <v>2</v>
      </c>
      <c r="D204" s="24">
        <v>6</v>
      </c>
      <c r="E204" s="44">
        <v>2254355</v>
      </c>
      <c r="F204" s="52">
        <f>E204*D204</f>
        <v>13526130</v>
      </c>
    </row>
    <row r="205" spans="1:6" ht="15">
      <c r="A205" s="10">
        <v>20.3</v>
      </c>
      <c r="B205" s="20" t="s">
        <v>239</v>
      </c>
      <c r="C205" s="24" t="s">
        <v>2</v>
      </c>
      <c r="D205" s="24">
        <f>40+24</f>
        <v>64</v>
      </c>
      <c r="E205" s="44">
        <v>222947</v>
      </c>
      <c r="F205" s="52">
        <f>E205*D205</f>
        <v>14268608</v>
      </c>
    </row>
    <row r="206" spans="1:6" s="4" customFormat="1" ht="15">
      <c r="A206" s="13"/>
      <c r="B206" s="31" t="s">
        <v>32</v>
      </c>
      <c r="C206" s="28"/>
      <c r="D206" s="33"/>
      <c r="E206" s="37"/>
      <c r="F206" s="62">
        <f>SUM(F203:F205)</f>
        <v>34114898</v>
      </c>
    </row>
    <row r="207" spans="1:6" s="4" customFormat="1" ht="15">
      <c r="A207" s="15">
        <v>21</v>
      </c>
      <c r="B207" s="16" t="s">
        <v>240</v>
      </c>
      <c r="D207" s="13"/>
      <c r="E207" s="37"/>
      <c r="F207" s="47"/>
    </row>
    <row r="208" spans="1:6" ht="15">
      <c r="A208" s="10">
        <v>21.1</v>
      </c>
      <c r="B208" s="20" t="s">
        <v>241</v>
      </c>
      <c r="C208" s="10" t="s">
        <v>2</v>
      </c>
      <c r="D208" s="10">
        <v>10</v>
      </c>
      <c r="E208" s="44">
        <v>912690</v>
      </c>
      <c r="F208" s="52">
        <f>E208*D208</f>
        <v>9126900</v>
      </c>
    </row>
    <row r="209" spans="1:6" ht="15">
      <c r="A209" s="10">
        <v>21.2</v>
      </c>
      <c r="B209" s="20" t="s">
        <v>242</v>
      </c>
      <c r="C209" s="10" t="s">
        <v>2</v>
      </c>
      <c r="D209" s="10">
        <v>3</v>
      </c>
      <c r="E209" s="44">
        <v>326458</v>
      </c>
      <c r="F209" s="52">
        <f>E209*D209</f>
        <v>979374</v>
      </c>
    </row>
    <row r="210" spans="1:6" s="4" customFormat="1" ht="15">
      <c r="A210" s="13"/>
      <c r="B210" s="31" t="s">
        <v>32</v>
      </c>
      <c r="D210" s="13"/>
      <c r="E210" s="37"/>
      <c r="F210" s="62">
        <f>SUM(F208:F209)</f>
        <v>10106274</v>
      </c>
    </row>
    <row r="211" spans="1:6" s="4" customFormat="1" ht="15">
      <c r="A211" s="5">
        <v>22</v>
      </c>
      <c r="B211" s="19" t="s">
        <v>243</v>
      </c>
      <c r="D211" s="13"/>
      <c r="E211" s="37"/>
      <c r="F211" s="47"/>
    </row>
    <row r="212" spans="1:6" s="4" customFormat="1" ht="15">
      <c r="A212" s="5">
        <v>22.1</v>
      </c>
      <c r="B212" s="19" t="s">
        <v>244</v>
      </c>
      <c r="D212" s="13"/>
      <c r="E212" s="37"/>
      <c r="F212" s="47"/>
    </row>
    <row r="213" spans="1:6" ht="15">
      <c r="A213" s="10" t="s">
        <v>264</v>
      </c>
      <c r="B213" s="18" t="s">
        <v>245</v>
      </c>
      <c r="C213" s="10" t="s">
        <v>2</v>
      </c>
      <c r="D213" s="10">
        <v>136</v>
      </c>
      <c r="E213" s="44">
        <v>376223</v>
      </c>
      <c r="F213" s="52">
        <f>E213*D213</f>
        <v>51166328</v>
      </c>
    </row>
    <row r="214" spans="1:6" s="4" customFormat="1" ht="15">
      <c r="A214" s="13"/>
      <c r="B214" s="14" t="s">
        <v>32</v>
      </c>
      <c r="D214" s="13"/>
      <c r="E214" s="37"/>
      <c r="F214" s="46">
        <f>SUM(F213)</f>
        <v>51166328</v>
      </c>
    </row>
    <row r="215" spans="1:6" s="4" customFormat="1" ht="15">
      <c r="A215" s="5">
        <v>22.2</v>
      </c>
      <c r="B215" s="19" t="s">
        <v>244</v>
      </c>
      <c r="D215" s="13"/>
      <c r="E215" s="37"/>
      <c r="F215" s="47"/>
    </row>
    <row r="216" spans="1:6" ht="15">
      <c r="A216" s="10" t="s">
        <v>265</v>
      </c>
      <c r="B216" s="18" t="s">
        <v>245</v>
      </c>
      <c r="C216" s="10" t="s">
        <v>2</v>
      </c>
      <c r="D216" s="10">
        <v>136</v>
      </c>
      <c r="E216" s="44">
        <v>376223</v>
      </c>
      <c r="F216" s="52">
        <f>E216*D216</f>
        <v>51166328</v>
      </c>
    </row>
    <row r="217" spans="1:6" s="4" customFormat="1" ht="15">
      <c r="A217" s="13"/>
      <c r="B217" s="14" t="s">
        <v>32</v>
      </c>
      <c r="D217" s="13"/>
      <c r="E217" s="37"/>
      <c r="F217" s="46">
        <f>SUM(F216)</f>
        <v>51166328</v>
      </c>
    </row>
    <row r="218" spans="1:6" s="4" customFormat="1" ht="15">
      <c r="A218" s="13"/>
      <c r="B218" s="14" t="s">
        <v>246</v>
      </c>
      <c r="D218" s="13"/>
      <c r="E218" s="37"/>
      <c r="F218" s="62">
        <f>+F217+F214</f>
        <v>102332656</v>
      </c>
    </row>
    <row r="219" spans="1:6" s="4" customFormat="1" ht="15">
      <c r="A219" s="26">
        <v>23</v>
      </c>
      <c r="B219" s="32" t="s">
        <v>247</v>
      </c>
      <c r="C219" s="28"/>
      <c r="D219" s="33"/>
      <c r="E219" s="53"/>
      <c r="F219" s="53"/>
    </row>
    <row r="220" spans="1:6" ht="15">
      <c r="A220" s="24">
        <v>23.1</v>
      </c>
      <c r="B220" s="20" t="s">
        <v>248</v>
      </c>
      <c r="C220" s="24" t="s">
        <v>2</v>
      </c>
      <c r="D220" s="24">
        <v>8</v>
      </c>
      <c r="E220" s="54">
        <v>1167487</v>
      </c>
      <c r="F220" s="52">
        <f>E220*D220</f>
        <v>9339896</v>
      </c>
    </row>
    <row r="221" spans="1:6" ht="15">
      <c r="A221" s="24">
        <v>23.2</v>
      </c>
      <c r="B221" s="20" t="s">
        <v>249</v>
      </c>
      <c r="C221" s="24" t="s">
        <v>2</v>
      </c>
      <c r="D221" s="24">
        <v>19</v>
      </c>
      <c r="E221" s="54">
        <v>708654</v>
      </c>
      <c r="F221" s="52">
        <f>E221*D221</f>
        <v>13464426</v>
      </c>
    </row>
    <row r="222" spans="1:6" ht="15">
      <c r="A222" s="24">
        <v>23.3</v>
      </c>
      <c r="B222" s="20" t="s">
        <v>29</v>
      </c>
      <c r="C222" s="24" t="s">
        <v>2</v>
      </c>
      <c r="D222" s="24">
        <v>27</v>
      </c>
      <c r="E222" s="54">
        <v>281670</v>
      </c>
      <c r="F222" s="52">
        <f>E222*D222</f>
        <v>7605090</v>
      </c>
    </row>
    <row r="223" spans="1:6" ht="15">
      <c r="A223" s="24">
        <v>23.4</v>
      </c>
      <c r="B223" s="20" t="s">
        <v>97</v>
      </c>
      <c r="C223" s="24" t="s">
        <v>2</v>
      </c>
      <c r="D223" s="24">
        <v>14</v>
      </c>
      <c r="E223" s="54">
        <v>211004</v>
      </c>
      <c r="F223" s="52">
        <f>E223*D223</f>
        <v>2954056</v>
      </c>
    </row>
    <row r="224" spans="1:6" ht="15">
      <c r="A224" s="24">
        <v>23.5</v>
      </c>
      <c r="B224" s="20" t="s">
        <v>250</v>
      </c>
      <c r="C224" s="24" t="s">
        <v>2</v>
      </c>
      <c r="D224" s="24">
        <f>12+12+11+18+12+24+4</f>
        <v>93</v>
      </c>
      <c r="E224" s="54">
        <v>217971</v>
      </c>
      <c r="F224" s="52">
        <f>E224*D224</f>
        <v>20271303</v>
      </c>
    </row>
    <row r="225" spans="1:6" s="4" customFormat="1" ht="15">
      <c r="A225" s="33"/>
      <c r="B225" s="31" t="s">
        <v>32</v>
      </c>
      <c r="C225" s="28"/>
      <c r="D225" s="33"/>
      <c r="E225" s="53"/>
      <c r="F225" s="55">
        <f>SUM(F220:F224)</f>
        <v>53634771</v>
      </c>
    </row>
    <row r="226" spans="1:6" s="4" customFormat="1" ht="15">
      <c r="A226" s="26">
        <v>24</v>
      </c>
      <c r="B226" s="32" t="s">
        <v>251</v>
      </c>
      <c r="C226" s="28"/>
      <c r="D226" s="33"/>
      <c r="E226" s="53"/>
      <c r="F226" s="53"/>
    </row>
    <row r="227" spans="1:6" ht="15">
      <c r="A227" s="24">
        <v>24.1</v>
      </c>
      <c r="B227" s="20" t="s">
        <v>248</v>
      </c>
      <c r="C227" s="24" t="s">
        <v>2</v>
      </c>
      <c r="D227" s="24">
        <v>1</v>
      </c>
      <c r="E227" s="54">
        <v>1167487</v>
      </c>
      <c r="F227" s="52">
        <f aca="true" t="shared" si="9" ref="F227:F233">E227*D227</f>
        <v>1167487</v>
      </c>
    </row>
    <row r="228" spans="1:6" ht="15">
      <c r="A228" s="24">
        <v>24.2</v>
      </c>
      <c r="B228" s="20" t="s">
        <v>249</v>
      </c>
      <c r="C228" s="24" t="s">
        <v>2</v>
      </c>
      <c r="D228" s="24">
        <v>18</v>
      </c>
      <c r="E228" s="54">
        <v>569312</v>
      </c>
      <c r="F228" s="52">
        <f t="shared" si="9"/>
        <v>10247616</v>
      </c>
    </row>
    <row r="229" spans="1:6" ht="15">
      <c r="A229" s="24">
        <v>24.3</v>
      </c>
      <c r="B229" s="60" t="s">
        <v>252</v>
      </c>
      <c r="C229" s="24" t="s">
        <v>2</v>
      </c>
      <c r="D229" s="24">
        <v>48</v>
      </c>
      <c r="E229" s="54">
        <v>230910</v>
      </c>
      <c r="F229" s="52">
        <f t="shared" si="9"/>
        <v>11083680</v>
      </c>
    </row>
    <row r="230" spans="1:6" ht="15">
      <c r="A230" s="24">
        <v>24.4</v>
      </c>
      <c r="B230" s="20" t="s">
        <v>29</v>
      </c>
      <c r="C230" s="24" t="s">
        <v>2</v>
      </c>
      <c r="D230" s="24">
        <v>17</v>
      </c>
      <c r="E230" s="54">
        <v>281670</v>
      </c>
      <c r="F230" s="52">
        <f t="shared" si="9"/>
        <v>4788390</v>
      </c>
    </row>
    <row r="231" spans="1:6" ht="15">
      <c r="A231" s="24">
        <v>24.5</v>
      </c>
      <c r="B231" s="20" t="s">
        <v>97</v>
      </c>
      <c r="C231" s="24" t="s">
        <v>2</v>
      </c>
      <c r="D231" s="24">
        <v>2</v>
      </c>
      <c r="E231" s="54">
        <v>211004</v>
      </c>
      <c r="F231" s="52">
        <f t="shared" si="9"/>
        <v>422008</v>
      </c>
    </row>
    <row r="232" spans="1:6" ht="15">
      <c r="A232" s="24">
        <v>24.6</v>
      </c>
      <c r="B232" s="20" t="s">
        <v>250</v>
      </c>
      <c r="C232" s="24" t="s">
        <v>2</v>
      </c>
      <c r="D232" s="24">
        <f>18+18+12+4+38</f>
        <v>90</v>
      </c>
      <c r="E232" s="54">
        <v>217971</v>
      </c>
      <c r="F232" s="52">
        <f t="shared" si="9"/>
        <v>19617390</v>
      </c>
    </row>
    <row r="233" spans="1:6" ht="15">
      <c r="A233" s="24">
        <v>24.7</v>
      </c>
      <c r="B233" s="20" t="s">
        <v>253</v>
      </c>
      <c r="C233" s="24" t="s">
        <v>2</v>
      </c>
      <c r="D233" s="24">
        <v>114</v>
      </c>
      <c r="E233" s="54">
        <v>176168</v>
      </c>
      <c r="F233" s="52">
        <f t="shared" si="9"/>
        <v>20083152</v>
      </c>
    </row>
    <row r="234" spans="1:6" s="4" customFormat="1" ht="15">
      <c r="A234" s="33"/>
      <c r="B234" s="31" t="s">
        <v>32</v>
      </c>
      <c r="C234" s="28"/>
      <c r="D234" s="33"/>
      <c r="E234" s="56"/>
      <c r="F234" s="55">
        <f>SUM(F227:F233)</f>
        <v>67409723</v>
      </c>
    </row>
    <row r="235" spans="1:6" s="4" customFormat="1" ht="15">
      <c r="A235" s="33"/>
      <c r="B235" s="31" t="s">
        <v>254</v>
      </c>
      <c r="C235" s="28"/>
      <c r="D235" s="33"/>
      <c r="E235" s="56"/>
      <c r="F235" s="63">
        <f>+F234+F225</f>
        <v>121044494</v>
      </c>
    </row>
    <row r="236" spans="2:6" ht="15">
      <c r="B236" s="34"/>
      <c r="E236" s="57"/>
      <c r="F236" s="58"/>
    </row>
    <row r="237" spans="1:6" s="4" customFormat="1" ht="15.75">
      <c r="A237" s="13"/>
      <c r="B237" s="35" t="s">
        <v>255</v>
      </c>
      <c r="D237" s="13"/>
      <c r="E237" s="59"/>
      <c r="F237" s="46">
        <f>+F235+F218+F210+F206+F201+F175+F119</f>
        <v>1342573623.4199998</v>
      </c>
    </row>
    <row r="238" spans="2:6" ht="15">
      <c r="B238" s="12" t="s">
        <v>256</v>
      </c>
      <c r="E238" s="57"/>
      <c r="F238" s="45">
        <f>F237*0.16</f>
        <v>214811779.74719998</v>
      </c>
    </row>
    <row r="239" spans="1:6" s="4" customFormat="1" ht="15">
      <c r="A239" s="13"/>
      <c r="B239" s="36" t="s">
        <v>257</v>
      </c>
      <c r="D239" s="13"/>
      <c r="E239" s="59"/>
      <c r="F239" s="46">
        <f>F237+F238</f>
        <v>1557385403.1671999</v>
      </c>
    </row>
    <row r="240" spans="5:6" ht="15">
      <c r="E240" s="57"/>
      <c r="F240" s="49"/>
    </row>
    <row r="245" ht="15">
      <c r="B245" t="s">
        <v>272</v>
      </c>
    </row>
    <row r="246" ht="15">
      <c r="B246" s="4" t="s">
        <v>270</v>
      </c>
    </row>
    <row r="247" ht="15">
      <c r="B247" s="4" t="s">
        <v>271</v>
      </c>
    </row>
    <row r="248" ht="15">
      <c r="B248" s="4" t="s">
        <v>273</v>
      </c>
    </row>
  </sheetData>
  <sheetProtection/>
  <autoFilter ref="B1:B241"/>
  <printOptions horizontalCentered="1" verticalCentered="1"/>
  <pageMargins left="0.43" right="0.25" top="2.03" bottom="0.6" header="0.31496062992125984" footer="0.5118110236220472"/>
  <pageSetup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Castiblanco</dc:creator>
  <cp:keywords/>
  <dc:description/>
  <cp:lastModifiedBy>Usuario PC</cp:lastModifiedBy>
  <cp:lastPrinted>2010-07-09T00:37:34Z</cp:lastPrinted>
  <dcterms:created xsi:type="dcterms:W3CDTF">2010-06-14T01:56:10Z</dcterms:created>
  <dcterms:modified xsi:type="dcterms:W3CDTF">2010-08-10T16:44:23Z</dcterms:modified>
  <cp:category/>
  <cp:version/>
  <cp:contentType/>
  <cp:contentStatus/>
</cp:coreProperties>
</file>