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870" windowHeight="13020"/>
  </bookViews>
  <sheets>
    <sheet name="N.N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49" i="1" l="1"/>
  <c r="F50" i="1" s="1"/>
  <c r="E41" i="1"/>
  <c r="E29" i="1"/>
  <c r="F160" i="1" l="1"/>
  <c r="F179" i="1" l="1"/>
  <c r="F173" i="1"/>
  <c r="F186" i="1"/>
  <c r="F156" i="1"/>
  <c r="F151" i="1"/>
  <c r="F146" i="1"/>
  <c r="F140" i="1"/>
  <c r="F120" i="1"/>
  <c r="E77" i="1" l="1"/>
  <c r="E73" i="1"/>
  <c r="E69" i="1"/>
  <c r="E65" i="1"/>
  <c r="E61" i="1"/>
  <c r="F98" i="1"/>
  <c r="F130" i="1"/>
  <c r="F109" i="1"/>
  <c r="F103" i="1"/>
  <c r="F125" i="1" l="1"/>
  <c r="F135" i="1"/>
  <c r="E94" i="1"/>
  <c r="E85" i="1"/>
  <c r="F89" i="1" s="1"/>
  <c r="F62" i="1"/>
  <c r="F42" i="1"/>
  <c r="F74" i="1" l="1"/>
  <c r="F78" i="1"/>
  <c r="F70" i="1"/>
  <c r="F66" i="1"/>
  <c r="F30" i="1"/>
  <c r="F31" i="1" s="1"/>
  <c r="F197" i="1" s="1"/>
</calcChain>
</file>

<file path=xl/sharedStrings.xml><?xml version="1.0" encoding="utf-8"?>
<sst xmlns="http://schemas.openxmlformats.org/spreadsheetml/2006/main" count="149" uniqueCount="101">
  <si>
    <t>FACULTAD DE DERECHO-CONSULTORIO JURIDICO</t>
  </si>
  <si>
    <t>NOMBRE DEL EMPLEADOR</t>
  </si>
  <si>
    <t>XXXXX</t>
  </si>
  <si>
    <t>NOMBRE DEL TRABAJADOR</t>
  </si>
  <si>
    <t>N°000</t>
  </si>
  <si>
    <t xml:space="preserve">CONSULTA </t>
  </si>
  <si>
    <t>00-00-00</t>
  </si>
  <si>
    <t xml:space="preserve">   MODALIDAD DEL CONTRATO</t>
  </si>
  <si>
    <t xml:space="preserve">       XXXXXX</t>
  </si>
  <si>
    <t>FECHA DE INICIACIÓN</t>
  </si>
  <si>
    <t>ART. XX</t>
  </si>
  <si>
    <t>ART.XX</t>
  </si>
  <si>
    <t>PROMEDIO DE COMISIONES</t>
  </si>
  <si>
    <t>PORCENTAJE SOBRE VENTAS</t>
  </si>
  <si>
    <t>AUXILIO DE TRANSPORTE</t>
  </si>
  <si>
    <t>PROMEDIO DE OTROS FACTORES SALARIALES</t>
  </si>
  <si>
    <t xml:space="preserve">DÍAS LIQUIDACION CESANTIAS </t>
  </si>
  <si>
    <t>BASE PARA LIQUIDAR CESANTIAS ART.127 CST</t>
  </si>
  <si>
    <t>CESANTIAS ART.249 CST</t>
  </si>
  <si>
    <t>INTERESES SOBRE CESANTIAS LEY 52/75</t>
  </si>
  <si>
    <t xml:space="preserve">DÍAS LIQUIDACION PRIMA </t>
  </si>
  <si>
    <t>BASE PARA LIQUIDAR PRIMA DE SERVICIOS ART.127 CST</t>
  </si>
  <si>
    <t>DÍAS LIQUIDACION VACACIONES</t>
  </si>
  <si>
    <t>VACACIONES ART. 186 SS CST</t>
  </si>
  <si>
    <t>BASE PARA LIQUIDAR VACACIONES ART.192 CST</t>
  </si>
  <si>
    <t>TRABAJO SUPLEMENTARIO</t>
  </si>
  <si>
    <t>VALOR HORA EXTRA NOCTURNA</t>
  </si>
  <si>
    <t xml:space="preserve"> HORAS EXTRAS DIURNAS LABORADAS</t>
  </si>
  <si>
    <t>VALOR HORA DOMINICAL ORDINARIO</t>
  </si>
  <si>
    <t>HORAS TRABAJO DOMINICAL ORDINARIO LABORADAS</t>
  </si>
  <si>
    <t>HORAS EXTRAS DOMINICALES DIURNAS LABORADAS</t>
  </si>
  <si>
    <t>VALOR DE LA HORA EXTRA DOMINICAL  DIURNA</t>
  </si>
  <si>
    <t>TOTAL VALOR H.E.D.D ART.168 Y 179 C.S.T</t>
  </si>
  <si>
    <t>TOTAL VALOR H.O.D LABORADAS ART. 179 C.S.T</t>
  </si>
  <si>
    <t>TOTAL  VALOR H.E.D LABORADAS ART. 168 N°2 C.S.T</t>
  </si>
  <si>
    <t>TOTAL VALOR H.E.N LABORADAS ART.168 N°1 C.S.T</t>
  </si>
  <si>
    <t>VALOR EXTRAS DOMINICALES NOCTURNAS LABORADAS</t>
  </si>
  <si>
    <t>HORAS EXTRAS DOMINICALES NOCTURNAS LABORADAS</t>
  </si>
  <si>
    <t>SALARIO</t>
  </si>
  <si>
    <t xml:space="preserve"> SALARIO</t>
  </si>
  <si>
    <t>DÍAS LABORADOS DESPUES DEL PRIMER AÑO</t>
  </si>
  <si>
    <t>CONTRATO TERMINO INDEFINIDO  SALARIO INFERIOR  A 10 S.M.M.L.V</t>
  </si>
  <si>
    <t>AÑOS SUBSIGUIENTES</t>
  </si>
  <si>
    <t>CONTRATO TERMINO INDEFINIDO SUPERIOR A 10 S.M.M.L.V</t>
  </si>
  <si>
    <t>PRIMER AÑO</t>
  </si>
  <si>
    <t>TOTAL PRIMER AÑO</t>
  </si>
  <si>
    <t>CONTRATO A TERMINO DEFINIDO</t>
  </si>
  <si>
    <t>DÍAS QUE LE FALTA PARA CUMPLIR PLAZO DEL CONTRATO</t>
  </si>
  <si>
    <t>CONTRATO POR TERMINACION DE OBRA O LABOR CONTRATADA</t>
  </si>
  <si>
    <r>
      <t>DÍAS QUE LE FALTARE PARA TERMINAR LA OBRA O LABOR</t>
    </r>
    <r>
      <rPr>
        <b/>
        <sz val="11"/>
        <color rgb="FFFF0000"/>
        <rFont val="Calibri"/>
        <family val="2"/>
        <scheme val="minor"/>
      </rPr>
      <t>*</t>
    </r>
  </si>
  <si>
    <t>*Cuando a 27/12/02 tenga diez (10) años de servicio o mas  Art. 28 Ley 789 de 2002</t>
  </si>
  <si>
    <t xml:space="preserve">CONTRATO A TERMINO INDEFINIDO </t>
  </si>
  <si>
    <t>SALRIO</t>
  </si>
  <si>
    <t>MAS DE 10 AÑOS LABORADOS</t>
  </si>
  <si>
    <t>MAS DE 1 AÑO MENOS DE 5 AÑOS LABORADOS</t>
  </si>
  <si>
    <t>MAS DE 5 AÑOS MENOS DE 10 AÑOS LABORADOS</t>
  </si>
  <si>
    <t>1 AÑO O MENOS LABORADO</t>
  </si>
  <si>
    <t xml:space="preserve"> TOTAL  PRIMER AÑO</t>
  </si>
  <si>
    <t>LICENCIA DE MATERNIDAD</t>
  </si>
  <si>
    <t>PARTO SIMPLE</t>
  </si>
  <si>
    <t>TOTAL LICENCIA DE MATERNIDAD</t>
  </si>
  <si>
    <t>PARTO MULTIPLE</t>
  </si>
  <si>
    <t>INDEMNIZACION POR FALTA DE PAGO ART. 65 C.S.T</t>
  </si>
  <si>
    <r>
      <t>DÍAS DE MORA</t>
    </r>
    <r>
      <rPr>
        <sz val="11"/>
        <color rgb="FFFF0000"/>
        <rFont val="Calibri"/>
        <family val="2"/>
        <scheme val="minor"/>
      </rPr>
      <t>*</t>
    </r>
  </si>
  <si>
    <t>*  SENTENCIA C.S.JUSTICIA RAD.  13467     M.P: CARLO ISAAC NADER</t>
  </si>
  <si>
    <t xml:space="preserve"> </t>
  </si>
  <si>
    <t>SENTENCIA CSJ SALA LABORAL RAD.14379/2001 MP. LUIS GONZALO TORO CORREA</t>
  </si>
  <si>
    <t>TOTAL A PAGAR</t>
  </si>
  <si>
    <t>V°B° ASESOR AREA LABORAL</t>
  </si>
  <si>
    <t xml:space="preserve">                     FIRMA RECIBIDO CONSULTANTE</t>
  </si>
  <si>
    <t xml:space="preserve">              NOMBRE DEL ESTUDIANTE</t>
  </si>
  <si>
    <t>SUELDO BÁSICO</t>
  </si>
  <si>
    <r>
      <t>DÍAS MORARIOS</t>
    </r>
    <r>
      <rPr>
        <sz val="11"/>
        <color rgb="FFFF0000"/>
        <rFont val="Calibri"/>
        <family val="2"/>
        <scheme val="minor"/>
      </rPr>
      <t>**</t>
    </r>
  </si>
  <si>
    <t>INTERESES SOBRE LAS CESANTIAS DEL AÑO NO PAGO</t>
  </si>
  <si>
    <t>HORAS EXTRAS</t>
  </si>
  <si>
    <t>SALARIOS INSULUTOS</t>
  </si>
  <si>
    <t>*No podrá ser inferior a 15 días</t>
  </si>
  <si>
    <t>* Es nulo el despido y por tanto dará Derecho a reclamar al reintegro. Art.241 C.S.T</t>
  </si>
  <si>
    <t>*A partir del mes 25 el empleador deberá pagar intereses moratorios a la tasa máxima de créditos , hasta  verificarse el pago.</t>
  </si>
  <si>
    <t xml:space="preserve">**  Hasta la fecha de terminación del contrato, a partir de esta fecha se genera otra obligación generando sanción Art.65 C.S.T </t>
  </si>
  <si>
    <t>LIQUIDACIÓN CON TRATO DE TRABAJO</t>
  </si>
  <si>
    <t>FECHA LIQUIDACIÓN</t>
  </si>
  <si>
    <t xml:space="preserve">                FECHA DE TERMINACIÓN</t>
  </si>
  <si>
    <t>MODO DE TERMINACIÓN</t>
  </si>
  <si>
    <t>TOTAL BASE LIQUIDACIÓN DE CESANTIAS</t>
  </si>
  <si>
    <t>TOTAL BASE LIQUIDACIÓN DE PRIMA SERVICIOS</t>
  </si>
  <si>
    <t>PRIMA DE SERVICIOS ART. 306 CST</t>
  </si>
  <si>
    <t>TOTAL BASE LIQUIDACIÓN DE VACACIONES</t>
  </si>
  <si>
    <t>SALARIO BÁSICO</t>
  </si>
  <si>
    <t>HORAS EXTRAS NOCTURNAS LABORADAS</t>
  </si>
  <si>
    <t>INDEMNIZACIÓN POR TERMINACIÓN UNILATERAL  DEL CONTRATO SIN JUSTA CAUSA ART.64  C.S.T</t>
  </si>
  <si>
    <t>PRIMER  AÑO</t>
  </si>
  <si>
    <t>TOTAL INDEMNIZACIÓN</t>
  </si>
  <si>
    <t>TOLAL INDEMNIZACIÓN</t>
  </si>
  <si>
    <t xml:space="preserve">INDEMNIZACION POR TERMINACIÓN UNILATERAL DEL CONTRATO ART.6 LEY 50/90* </t>
  </si>
  <si>
    <t>TOTAL DE INDEMNIZACIÓN</t>
  </si>
  <si>
    <r>
      <t>INDEMNIZACIÓN A TRABAJADORA EMBARAZADA POR DESPIDO SIN AUTORIZACIÒN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ART.239 CST</t>
    </r>
  </si>
  <si>
    <t>INDEMNIZACIÓN POR MORA EN EL PAGO DE LAS CESANTIAS ART. 99 N°3 LEY 50/90</t>
  </si>
  <si>
    <t>INDEMNIZACIÓN  POR NO PAGO OPORTUNO DE LOS INTERESES SOBRE LAS CESANTIAS ART.5 D.R 116/76</t>
  </si>
  <si>
    <t xml:space="preserve">              CÓDIGO</t>
  </si>
  <si>
    <t xml:space="preserve">         ESTA LIQUIDACIÓN FUE ELABORADA CON LOS DATOS BÁSICOS SUMINISTRATOS POR EL CONSULTANTE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</si>
</sst>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" xfId="0" applyBorder="1"/>
    <xf numFmtId="0" fontId="5" fillId="0" borderId="0" xfId="0" applyFont="1"/>
    <xf numFmtId="0" fontId="0" fillId="0" borderId="6" xfId="0" applyFill="1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1" fillId="0" borderId="4" xfId="0" applyFont="1" applyBorder="1"/>
    <xf numFmtId="0" fontId="8" fillId="2" borderId="4" xfId="1" applyFont="1" applyBorder="1"/>
    <xf numFmtId="0" fontId="8" fillId="2" borderId="5" xfId="1" applyFont="1" applyBorder="1"/>
    <xf numFmtId="0" fontId="8" fillId="2" borderId="11" xfId="1" applyFont="1" applyBorder="1"/>
    <xf numFmtId="0" fontId="8" fillId="2" borderId="1" xfId="1" applyFont="1" applyBorder="1"/>
    <xf numFmtId="0" fontId="8" fillId="2" borderId="9" xfId="1" applyFont="1" applyBorder="1"/>
    <xf numFmtId="0" fontId="8" fillId="2" borderId="8" xfId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5" xfId="0" applyFont="1" applyBorder="1"/>
    <xf numFmtId="0" fontId="3" fillId="3" borderId="0" xfId="2"/>
    <xf numFmtId="0" fontId="8" fillId="2" borderId="6" xfId="1" applyFont="1" applyBorder="1"/>
    <xf numFmtId="0" fontId="8" fillId="2" borderId="7" xfId="1" applyFont="1" applyBorder="1"/>
    <xf numFmtId="0" fontId="9" fillId="2" borderId="6" xfId="1" applyFont="1" applyBorder="1"/>
    <xf numFmtId="0" fontId="9" fillId="2" borderId="7" xfId="1" applyFont="1" applyBorder="1"/>
    <xf numFmtId="0" fontId="1" fillId="3" borderId="6" xfId="2" applyFont="1" applyBorder="1"/>
    <xf numFmtId="0" fontId="1" fillId="3" borderId="7" xfId="2" applyFont="1" applyBorder="1"/>
    <xf numFmtId="0" fontId="1" fillId="3" borderId="8" xfId="2" applyFont="1" applyBorder="1"/>
    <xf numFmtId="0" fontId="8" fillId="3" borderId="6" xfId="2" applyFont="1" applyBorder="1"/>
    <xf numFmtId="0" fontId="8" fillId="3" borderId="7" xfId="2" applyFont="1" applyBorder="1"/>
    <xf numFmtId="0" fontId="8" fillId="3" borderId="8" xfId="2" applyFont="1" applyBorder="1"/>
    <xf numFmtId="0" fontId="7" fillId="4" borderId="6" xfId="3" applyFont="1" applyBorder="1"/>
    <xf numFmtId="0" fontId="7" fillId="4" borderId="7" xfId="3" applyFont="1" applyBorder="1"/>
    <xf numFmtId="0" fontId="7" fillId="4" borderId="8" xfId="3" applyFont="1" applyBorder="1"/>
    <xf numFmtId="0" fontId="0" fillId="5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6" borderId="7" xfId="0" applyFill="1" applyBorder="1"/>
    <xf numFmtId="0" fontId="0" fillId="5" borderId="0" xfId="0" applyFill="1"/>
    <xf numFmtId="0" fontId="0" fillId="5" borderId="4" xfId="0" applyFill="1" applyBorder="1"/>
    <xf numFmtId="0" fontId="0" fillId="5" borderId="5" xfId="0" applyFill="1" applyBorder="1"/>
    <xf numFmtId="0" fontId="0" fillId="5" borderId="9" xfId="0" applyFill="1" applyBorder="1"/>
    <xf numFmtId="0" fontId="8" fillId="4" borderId="6" xfId="3" applyFont="1" applyBorder="1"/>
    <xf numFmtId="0" fontId="8" fillId="4" borderId="7" xfId="3" applyFont="1" applyBorder="1"/>
    <xf numFmtId="0" fontId="8" fillId="4" borderId="8" xfId="3" applyFont="1" applyBorder="1"/>
    <xf numFmtId="0" fontId="8" fillId="4" borderId="2" xfId="3" applyFont="1" applyBorder="1"/>
    <xf numFmtId="0" fontId="8" fillId="4" borderId="3" xfId="3" applyFont="1" applyBorder="1"/>
    <xf numFmtId="0" fontId="8" fillId="4" borderId="10" xfId="3" applyFont="1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0" fillId="0" borderId="13" xfId="0" applyBorder="1"/>
    <xf numFmtId="0" fontId="0" fillId="0" borderId="2" xfId="0" applyFill="1" applyBorder="1"/>
    <xf numFmtId="0" fontId="8" fillId="2" borderId="10" xfId="1" applyFont="1" applyBorder="1"/>
    <xf numFmtId="0" fontId="1" fillId="3" borderId="2" xfId="2" applyFont="1" applyBorder="1"/>
    <xf numFmtId="0" fontId="1" fillId="3" borderId="3" xfId="2" applyFont="1" applyBorder="1"/>
    <xf numFmtId="0" fontId="1" fillId="3" borderId="10" xfId="2" applyFont="1" applyBorder="1"/>
    <xf numFmtId="0" fontId="1" fillId="3" borderId="1" xfId="2" applyFont="1" applyBorder="1"/>
    <xf numFmtId="0" fontId="1" fillId="0" borderId="0" xfId="0" applyFont="1" applyFill="1" applyBorder="1"/>
    <xf numFmtId="0" fontId="2" fillId="3" borderId="6" xfId="2" applyFont="1" applyBorder="1"/>
    <xf numFmtId="0" fontId="2" fillId="3" borderId="7" xfId="2" applyFont="1" applyBorder="1"/>
    <xf numFmtId="0" fontId="2" fillId="3" borderId="8" xfId="2" applyFont="1" applyBorder="1"/>
    <xf numFmtId="0" fontId="6" fillId="0" borderId="0" xfId="0" applyFont="1"/>
    <xf numFmtId="0" fontId="5" fillId="0" borderId="0" xfId="0" applyFont="1" applyAlignment="1"/>
    <xf numFmtId="0" fontId="1" fillId="2" borderId="0" xfId="1" applyFont="1"/>
    <xf numFmtId="0" fontId="11" fillId="0" borderId="0" xfId="0" applyFont="1"/>
    <xf numFmtId="0" fontId="12" fillId="0" borderId="0" xfId="0" applyFont="1"/>
    <xf numFmtId="0" fontId="13" fillId="6" borderId="6" xfId="0" applyFont="1" applyFill="1" applyBorder="1"/>
    <xf numFmtId="0" fontId="0" fillId="6" borderId="8" xfId="0" applyFill="1" applyBorder="1"/>
    <xf numFmtId="0" fontId="0" fillId="0" borderId="3" xfId="0" applyBorder="1" applyAlignment="1">
      <alignment horizontal="left"/>
    </xf>
  </cellXfs>
  <cellStyles count="4">
    <cellStyle name="40% - Énfasis1" xfId="2" builtinId="31"/>
    <cellStyle name="60% - Énfasis1" xfId="3" builtinId="32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171450</xdr:rowOff>
    </xdr:from>
    <xdr:to>
      <xdr:col>2</xdr:col>
      <xdr:colOff>104133</xdr:colOff>
      <xdr:row>4</xdr:row>
      <xdr:rowOff>171516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171450"/>
          <a:ext cx="1504308" cy="762066"/>
        </a:xfrm>
        <a:prstGeom prst="rect">
          <a:avLst/>
        </a:prstGeom>
      </xdr:spPr>
    </xdr:pic>
    <xdr:clientData/>
  </xdr:twoCellAnchor>
  <xdr:twoCellAnchor editAs="oneCell">
    <xdr:from>
      <xdr:col>4</xdr:col>
      <xdr:colOff>904875</xdr:colOff>
      <xdr:row>1</xdr:row>
      <xdr:rowOff>0</xdr:rowOff>
    </xdr:from>
    <xdr:to>
      <xdr:col>4</xdr:col>
      <xdr:colOff>2003904</xdr:colOff>
      <xdr:row>4</xdr:row>
      <xdr:rowOff>13767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0075" y="190500"/>
          <a:ext cx="1191104" cy="58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05"/>
  <sheetViews>
    <sheetView tabSelected="1" view="pageBreakPreview" topLeftCell="A184" zoomScaleNormal="100" zoomScaleSheetLayoutView="100" workbookViewId="0">
      <selection activeCell="F11" sqref="F11"/>
    </sheetView>
  </sheetViews>
  <sheetFormatPr baseColWidth="10" defaultRowHeight="15" x14ac:dyDescent="0.25"/>
  <cols>
    <col min="1" max="1" width="16.140625" customWidth="1"/>
    <col min="2" max="2" width="9.7109375" customWidth="1"/>
    <col min="3" max="3" width="10" customWidth="1"/>
    <col min="4" max="4" width="28" customWidth="1"/>
    <col min="5" max="5" width="32.42578125" customWidth="1"/>
    <col min="6" max="6" width="36" customWidth="1"/>
  </cols>
  <sheetData>
    <row r="6" spans="1:6" x14ac:dyDescent="0.25">
      <c r="C6" s="1" t="s">
        <v>0</v>
      </c>
    </row>
    <row r="8" spans="1:6" x14ac:dyDescent="0.25">
      <c r="A8" t="s">
        <v>80</v>
      </c>
      <c r="E8" s="2" t="s">
        <v>5</v>
      </c>
      <c r="F8" t="s">
        <v>4</v>
      </c>
    </row>
    <row r="10" spans="1:6" x14ac:dyDescent="0.25">
      <c r="A10" s="1" t="s">
        <v>81</v>
      </c>
      <c r="E10" s="4" t="s">
        <v>7</v>
      </c>
    </row>
    <row r="11" spans="1:6" x14ac:dyDescent="0.25">
      <c r="A11" s="3" t="s">
        <v>6</v>
      </c>
      <c r="E11" t="s">
        <v>8</v>
      </c>
      <c r="F11" t="s">
        <v>10</v>
      </c>
    </row>
    <row r="12" spans="1:6" x14ac:dyDescent="0.25">
      <c r="A12" s="1" t="s">
        <v>3</v>
      </c>
      <c r="B12" s="1"/>
    </row>
    <row r="13" spans="1:6" x14ac:dyDescent="0.25">
      <c r="A13" t="s">
        <v>2</v>
      </c>
    </row>
    <row r="14" spans="1:6" x14ac:dyDescent="0.25">
      <c r="A14" s="1" t="s">
        <v>1</v>
      </c>
    </row>
    <row r="15" spans="1:6" x14ac:dyDescent="0.25">
      <c r="A15" t="s">
        <v>2</v>
      </c>
    </row>
    <row r="16" spans="1:6" x14ac:dyDescent="0.25">
      <c r="A16" s="1" t="s">
        <v>9</v>
      </c>
      <c r="E16" s="1" t="s">
        <v>82</v>
      </c>
    </row>
    <row r="17" spans="1:6" x14ac:dyDescent="0.25">
      <c r="A17" t="s">
        <v>6</v>
      </c>
      <c r="F17" t="s">
        <v>6</v>
      </c>
    </row>
    <row r="18" spans="1:6" x14ac:dyDescent="0.25">
      <c r="A18" s="1" t="s">
        <v>83</v>
      </c>
    </row>
    <row r="19" spans="1:6" x14ac:dyDescent="0.25">
      <c r="A19" t="s">
        <v>11</v>
      </c>
    </row>
    <row r="20" spans="1:6" x14ac:dyDescent="0.25">
      <c r="F20" s="5"/>
    </row>
    <row r="21" spans="1:6" x14ac:dyDescent="0.25">
      <c r="A21" s="32" t="s">
        <v>17</v>
      </c>
      <c r="B21" s="33"/>
      <c r="C21" s="33"/>
      <c r="D21" s="34"/>
      <c r="E21" s="6"/>
    </row>
    <row r="22" spans="1:6" x14ac:dyDescent="0.25">
      <c r="A22" s="9" t="s">
        <v>16</v>
      </c>
      <c r="B22" s="7"/>
      <c r="C22" s="7"/>
      <c r="D22" s="7"/>
      <c r="E22" s="10">
        <v>0</v>
      </c>
    </row>
    <row r="23" spans="1:6" x14ac:dyDescent="0.25">
      <c r="A23" s="9" t="s">
        <v>71</v>
      </c>
      <c r="B23" s="7"/>
      <c r="C23" s="7"/>
      <c r="D23" s="7"/>
      <c r="E23" s="10">
        <v>0</v>
      </c>
    </row>
    <row r="24" spans="1:6" x14ac:dyDescent="0.25">
      <c r="A24" s="9" t="s">
        <v>74</v>
      </c>
      <c r="B24" s="7"/>
      <c r="C24" s="7"/>
      <c r="D24" s="7"/>
      <c r="E24" s="10">
        <v>0</v>
      </c>
    </row>
    <row r="25" spans="1:6" x14ac:dyDescent="0.25">
      <c r="A25" s="9" t="s">
        <v>14</v>
      </c>
      <c r="B25" s="7"/>
      <c r="C25" s="7"/>
      <c r="D25" s="7"/>
      <c r="E25" s="10">
        <v>0</v>
      </c>
    </row>
    <row r="26" spans="1:6" x14ac:dyDescent="0.25">
      <c r="A26" s="9" t="s">
        <v>12</v>
      </c>
      <c r="B26" s="7"/>
      <c r="C26" s="7"/>
      <c r="D26" s="7"/>
      <c r="E26" s="10">
        <v>0</v>
      </c>
    </row>
    <row r="27" spans="1:6" x14ac:dyDescent="0.25">
      <c r="A27" s="9" t="s">
        <v>13</v>
      </c>
      <c r="B27" s="7"/>
      <c r="C27" s="7"/>
      <c r="D27" s="7"/>
      <c r="E27" s="10">
        <v>0</v>
      </c>
    </row>
    <row r="28" spans="1:6" x14ac:dyDescent="0.25">
      <c r="A28" s="9" t="s">
        <v>15</v>
      </c>
      <c r="B28" s="7"/>
      <c r="C28" s="7"/>
      <c r="D28" s="7"/>
      <c r="E28" s="10">
        <v>0</v>
      </c>
    </row>
    <row r="29" spans="1:6" x14ac:dyDescent="0.25">
      <c r="A29" s="16" t="s">
        <v>84</v>
      </c>
      <c r="B29" s="14"/>
      <c r="C29" s="14"/>
      <c r="D29" s="14"/>
      <c r="E29" s="15">
        <f>SUM(E23,E28)</f>
        <v>0</v>
      </c>
    </row>
    <row r="30" spans="1:6" x14ac:dyDescent="0.25">
      <c r="C30" s="17" t="s">
        <v>18</v>
      </c>
      <c r="D30" s="18"/>
      <c r="E30" s="19"/>
      <c r="F30" s="20">
        <f>E22*E29/360</f>
        <v>0</v>
      </c>
    </row>
    <row r="31" spans="1:6" x14ac:dyDescent="0.25">
      <c r="C31" s="17" t="s">
        <v>19</v>
      </c>
      <c r="D31" s="18"/>
      <c r="E31" s="18"/>
      <c r="F31" s="21">
        <f>((F30*12%)*E22/360)</f>
        <v>0</v>
      </c>
    </row>
    <row r="33" spans="1:6" x14ac:dyDescent="0.25">
      <c r="A33" s="63" t="s">
        <v>21</v>
      </c>
      <c r="B33" s="64"/>
      <c r="C33" s="64"/>
      <c r="D33" s="65"/>
    </row>
    <row r="34" spans="1:6" x14ac:dyDescent="0.25">
      <c r="A34" s="9" t="s">
        <v>20</v>
      </c>
      <c r="B34" s="7"/>
      <c r="C34" s="7"/>
      <c r="D34" s="7"/>
      <c r="E34" s="10">
        <v>0</v>
      </c>
    </row>
    <row r="35" spans="1:6" x14ac:dyDescent="0.25">
      <c r="A35" s="9" t="s">
        <v>71</v>
      </c>
      <c r="B35" s="7"/>
      <c r="C35" s="7"/>
      <c r="D35" s="7"/>
      <c r="E35" s="10">
        <v>0</v>
      </c>
    </row>
    <row r="36" spans="1:6" x14ac:dyDescent="0.25">
      <c r="A36" s="9" t="s">
        <v>74</v>
      </c>
      <c r="B36" s="7"/>
      <c r="C36" s="7"/>
      <c r="D36" s="7"/>
      <c r="E36" s="10">
        <v>0</v>
      </c>
    </row>
    <row r="37" spans="1:6" x14ac:dyDescent="0.25">
      <c r="A37" s="9" t="s">
        <v>14</v>
      </c>
      <c r="B37" s="7"/>
      <c r="C37" s="7"/>
      <c r="D37" s="7"/>
      <c r="E37" s="10">
        <v>0</v>
      </c>
    </row>
    <row r="38" spans="1:6" x14ac:dyDescent="0.25">
      <c r="A38" s="9" t="s">
        <v>12</v>
      </c>
      <c r="B38" s="7"/>
      <c r="C38" s="7"/>
      <c r="D38" s="7"/>
      <c r="E38" s="10">
        <v>0</v>
      </c>
    </row>
    <row r="39" spans="1:6" x14ac:dyDescent="0.25">
      <c r="A39" s="9" t="s">
        <v>13</v>
      </c>
      <c r="B39" s="7"/>
      <c r="C39" s="7"/>
      <c r="D39" s="7"/>
      <c r="E39" s="10">
        <v>0</v>
      </c>
    </row>
    <row r="40" spans="1:6" x14ac:dyDescent="0.25">
      <c r="A40" s="9" t="s">
        <v>15</v>
      </c>
      <c r="B40" s="7"/>
      <c r="C40" s="7"/>
      <c r="D40" s="7"/>
      <c r="E40" s="10">
        <v>0</v>
      </c>
    </row>
    <row r="41" spans="1:6" x14ac:dyDescent="0.25">
      <c r="A41" s="23" t="s">
        <v>85</v>
      </c>
      <c r="B41" s="24"/>
      <c r="C41" s="24"/>
      <c r="D41" s="24"/>
      <c r="E41" s="25">
        <f>SUM(E35,E40)</f>
        <v>0</v>
      </c>
    </row>
    <row r="42" spans="1:6" x14ac:dyDescent="0.25">
      <c r="A42" s="27"/>
      <c r="C42" s="17" t="s">
        <v>86</v>
      </c>
      <c r="D42" s="18"/>
      <c r="E42" s="18"/>
      <c r="F42" s="22">
        <f>E34*E41/360</f>
        <v>0</v>
      </c>
    </row>
    <row r="44" spans="1:6" x14ac:dyDescent="0.25">
      <c r="A44" s="63" t="s">
        <v>24</v>
      </c>
      <c r="B44" s="64"/>
      <c r="C44" s="64"/>
      <c r="D44" s="65"/>
    </row>
    <row r="45" spans="1:6" x14ac:dyDescent="0.25">
      <c r="A45" s="9" t="s">
        <v>22</v>
      </c>
      <c r="B45" s="7"/>
      <c r="C45" s="7"/>
      <c r="D45" s="7"/>
      <c r="E45" s="10">
        <v>0</v>
      </c>
    </row>
    <row r="46" spans="1:6" x14ac:dyDescent="0.25">
      <c r="A46" s="9" t="s">
        <v>71</v>
      </c>
      <c r="B46" s="7"/>
      <c r="C46" s="7"/>
      <c r="D46" s="7"/>
      <c r="E46" s="10">
        <v>0</v>
      </c>
    </row>
    <row r="47" spans="1:6" x14ac:dyDescent="0.25">
      <c r="A47" s="9" t="s">
        <v>12</v>
      </c>
      <c r="B47" s="7"/>
      <c r="C47" s="7"/>
      <c r="D47" s="7"/>
      <c r="E47" s="10">
        <v>0</v>
      </c>
    </row>
    <row r="48" spans="1:6" x14ac:dyDescent="0.25">
      <c r="A48" s="9" t="s">
        <v>13</v>
      </c>
      <c r="B48" s="7"/>
      <c r="C48" s="7"/>
      <c r="D48" s="7"/>
      <c r="E48" s="10">
        <v>0</v>
      </c>
    </row>
    <row r="49" spans="1:6" x14ac:dyDescent="0.25">
      <c r="A49" s="16" t="s">
        <v>87</v>
      </c>
      <c r="B49" s="26"/>
      <c r="C49" s="26"/>
      <c r="D49" s="26"/>
      <c r="E49" s="15">
        <f>SUM(E46,E48)</f>
        <v>0</v>
      </c>
    </row>
    <row r="50" spans="1:6" x14ac:dyDescent="0.25">
      <c r="C50" s="17" t="s">
        <v>23</v>
      </c>
      <c r="D50" s="18"/>
      <c r="E50" s="18"/>
      <c r="F50" s="22">
        <f>E49*E45/720</f>
        <v>0</v>
      </c>
    </row>
    <row r="56" spans="1:6" x14ac:dyDescent="0.25">
      <c r="C56" s="1"/>
    </row>
    <row r="58" spans="1:6" x14ac:dyDescent="0.25">
      <c r="A58" s="32" t="s">
        <v>25</v>
      </c>
      <c r="B58" s="33"/>
      <c r="C58" s="34"/>
    </row>
    <row r="59" spans="1:6" x14ac:dyDescent="0.25">
      <c r="A59" t="s">
        <v>27</v>
      </c>
      <c r="E59">
        <v>0</v>
      </c>
    </row>
    <row r="60" spans="1:6" x14ac:dyDescent="0.25">
      <c r="A60" t="s">
        <v>88</v>
      </c>
      <c r="E60">
        <v>0</v>
      </c>
    </row>
    <row r="61" spans="1:6" x14ac:dyDescent="0.25">
      <c r="A61" s="45" t="s">
        <v>26</v>
      </c>
      <c r="B61" s="45"/>
      <c r="C61" s="45"/>
      <c r="D61" s="45"/>
      <c r="E61" s="45">
        <f>((E60/240)*125%)</f>
        <v>0</v>
      </c>
    </row>
    <row r="62" spans="1:6" x14ac:dyDescent="0.25">
      <c r="C62" s="30" t="s">
        <v>34</v>
      </c>
      <c r="D62" s="31"/>
      <c r="E62" s="31"/>
      <c r="F62" s="22">
        <f>E61*E59</f>
        <v>0</v>
      </c>
    </row>
    <row r="64" spans="1:6" x14ac:dyDescent="0.25">
      <c r="A64" s="6" t="s">
        <v>89</v>
      </c>
      <c r="B64" s="6"/>
      <c r="C64" s="6"/>
      <c r="D64" s="6"/>
      <c r="E64">
        <v>0</v>
      </c>
    </row>
    <row r="65" spans="1:6" x14ac:dyDescent="0.25">
      <c r="A65" s="45" t="s">
        <v>26</v>
      </c>
      <c r="B65" s="45"/>
      <c r="C65" s="45"/>
      <c r="D65" s="45"/>
      <c r="E65" s="45">
        <f>((E60/240)*135%)</f>
        <v>0</v>
      </c>
    </row>
    <row r="66" spans="1:6" x14ac:dyDescent="0.25">
      <c r="C66" s="30" t="s">
        <v>35</v>
      </c>
      <c r="D66" s="31"/>
      <c r="E66" s="31"/>
      <c r="F66" s="22">
        <f>E64*E65</f>
        <v>0</v>
      </c>
    </row>
    <row r="68" spans="1:6" x14ac:dyDescent="0.25">
      <c r="A68" s="6" t="s">
        <v>29</v>
      </c>
      <c r="B68" s="6"/>
      <c r="C68" s="6"/>
      <c r="D68" s="6"/>
      <c r="E68">
        <v>0</v>
      </c>
    </row>
    <row r="69" spans="1:6" x14ac:dyDescent="0.25">
      <c r="A69" s="45" t="s">
        <v>28</v>
      </c>
      <c r="B69" s="45"/>
      <c r="C69" s="45"/>
      <c r="D69" s="45"/>
      <c r="E69" s="45">
        <f>((E60/240)*175%)</f>
        <v>0</v>
      </c>
    </row>
    <row r="70" spans="1:6" x14ac:dyDescent="0.25">
      <c r="C70" s="28" t="s">
        <v>33</v>
      </c>
      <c r="D70" s="29"/>
      <c r="E70" s="29"/>
      <c r="F70" s="22">
        <f>E68*E69</f>
        <v>0</v>
      </c>
    </row>
    <row r="72" spans="1:6" x14ac:dyDescent="0.25">
      <c r="A72" t="s">
        <v>30</v>
      </c>
      <c r="E72">
        <v>0</v>
      </c>
    </row>
    <row r="73" spans="1:6" x14ac:dyDescent="0.25">
      <c r="A73" s="45" t="s">
        <v>31</v>
      </c>
      <c r="B73" s="45"/>
      <c r="C73" s="45"/>
      <c r="D73" s="45"/>
      <c r="E73" s="45">
        <f>((E60/240)*200%)</f>
        <v>0</v>
      </c>
    </row>
    <row r="74" spans="1:6" x14ac:dyDescent="0.25">
      <c r="C74" s="28" t="s">
        <v>32</v>
      </c>
      <c r="D74" s="29"/>
      <c r="E74" s="29"/>
      <c r="F74" s="22">
        <f>E72*E73</f>
        <v>0</v>
      </c>
    </row>
    <row r="76" spans="1:6" x14ac:dyDescent="0.25">
      <c r="A76" t="s">
        <v>37</v>
      </c>
      <c r="E76">
        <v>0</v>
      </c>
    </row>
    <row r="77" spans="1:6" x14ac:dyDescent="0.25">
      <c r="A77" s="45" t="s">
        <v>36</v>
      </c>
      <c r="B77" s="45"/>
      <c r="C77" s="45"/>
      <c r="D77" s="45"/>
      <c r="E77" s="45">
        <f>((E60/240)*250%)</f>
        <v>0</v>
      </c>
    </row>
    <row r="78" spans="1:6" x14ac:dyDescent="0.25">
      <c r="C78" s="28" t="s">
        <v>32</v>
      </c>
      <c r="D78" s="29"/>
      <c r="E78" s="29"/>
      <c r="F78" s="22">
        <f>E76*E77</f>
        <v>0</v>
      </c>
    </row>
    <row r="80" spans="1:6" x14ac:dyDescent="0.25">
      <c r="A80" s="35" t="s">
        <v>90</v>
      </c>
      <c r="B80" s="36"/>
      <c r="C80" s="36"/>
      <c r="D80" s="36"/>
      <c r="E80" s="36"/>
      <c r="F80" s="37"/>
    </row>
    <row r="82" spans="1:6" x14ac:dyDescent="0.25">
      <c r="A82" s="38" t="s">
        <v>41</v>
      </c>
      <c r="B82" s="39"/>
      <c r="C82" s="39"/>
      <c r="D82" s="39"/>
      <c r="E82" s="40"/>
    </row>
    <row r="83" spans="1:6" x14ac:dyDescent="0.25">
      <c r="A83" s="6" t="s">
        <v>91</v>
      </c>
    </row>
    <row r="84" spans="1:6" x14ac:dyDescent="0.25">
      <c r="A84" s="9" t="s">
        <v>39</v>
      </c>
      <c r="B84" s="7"/>
      <c r="C84" s="7"/>
      <c r="D84" s="7"/>
      <c r="E84" s="10">
        <v>0</v>
      </c>
    </row>
    <row r="85" spans="1:6" x14ac:dyDescent="0.25">
      <c r="A85" s="41" t="s">
        <v>57</v>
      </c>
      <c r="B85" s="42"/>
      <c r="C85" s="42"/>
      <c r="D85" s="42"/>
      <c r="E85" s="43">
        <f>((E84/30)*30)</f>
        <v>0</v>
      </c>
    </row>
    <row r="87" spans="1:6" x14ac:dyDescent="0.25">
      <c r="A87" s="6" t="s">
        <v>42</v>
      </c>
      <c r="B87" s="6"/>
    </row>
    <row r="88" spans="1:6" x14ac:dyDescent="0.25">
      <c r="A88" s="12" t="s">
        <v>40</v>
      </c>
      <c r="B88" s="7"/>
      <c r="C88" s="7"/>
      <c r="D88" s="7"/>
      <c r="E88" s="8">
        <v>0</v>
      </c>
    </row>
    <row r="89" spans="1:6" x14ac:dyDescent="0.25">
      <c r="D89" s="17" t="s">
        <v>92</v>
      </c>
      <c r="E89" s="18"/>
      <c r="F89" s="22">
        <f>((20*E84/30)*(E88/360)+E85)</f>
        <v>0</v>
      </c>
    </row>
    <row r="91" spans="1:6" x14ac:dyDescent="0.25">
      <c r="A91" s="38" t="s">
        <v>43</v>
      </c>
      <c r="B91" s="39"/>
      <c r="C91" s="39"/>
      <c r="D91" s="40"/>
    </row>
    <row r="92" spans="1:6" x14ac:dyDescent="0.25">
      <c r="A92" s="6" t="s">
        <v>44</v>
      </c>
    </row>
    <row r="93" spans="1:6" x14ac:dyDescent="0.25">
      <c r="A93" s="9" t="s">
        <v>38</v>
      </c>
      <c r="B93" s="7"/>
      <c r="C93" s="7"/>
      <c r="D93" s="7"/>
      <c r="E93" s="10">
        <v>0</v>
      </c>
    </row>
    <row r="94" spans="1:6" x14ac:dyDescent="0.25">
      <c r="A94" s="46" t="s">
        <v>45</v>
      </c>
      <c r="B94" s="47"/>
      <c r="C94" s="47"/>
      <c r="D94" s="47"/>
      <c r="E94" s="48">
        <f>((E93/30)*20)</f>
        <v>0</v>
      </c>
    </row>
    <row r="96" spans="1:6" x14ac:dyDescent="0.25">
      <c r="A96" s="6" t="s">
        <v>42</v>
      </c>
      <c r="B96" s="6"/>
    </row>
    <row r="97" spans="1:6" x14ac:dyDescent="0.25">
      <c r="A97" s="9" t="s">
        <v>40</v>
      </c>
      <c r="B97" s="7"/>
      <c r="C97" s="7"/>
      <c r="D97" s="7"/>
      <c r="E97" s="8">
        <v>0</v>
      </c>
    </row>
    <row r="98" spans="1:6" x14ac:dyDescent="0.25">
      <c r="D98" s="17" t="s">
        <v>92</v>
      </c>
      <c r="E98" s="18"/>
      <c r="F98" s="22">
        <f>((15*E93/30)*(E97/360)+F94)</f>
        <v>0</v>
      </c>
    </row>
    <row r="100" spans="1:6" x14ac:dyDescent="0.25">
      <c r="A100" s="52" t="s">
        <v>46</v>
      </c>
      <c r="B100" s="53"/>
      <c r="C100" s="54"/>
    </row>
    <row r="101" spans="1:6" x14ac:dyDescent="0.25">
      <c r="A101" s="55" t="s">
        <v>38</v>
      </c>
      <c r="B101" s="56"/>
      <c r="C101" s="56"/>
      <c r="D101" s="56"/>
      <c r="E101" s="57">
        <v>0</v>
      </c>
    </row>
    <row r="102" spans="1:6" x14ac:dyDescent="0.25">
      <c r="A102" s="9" t="s">
        <v>47</v>
      </c>
      <c r="B102" s="7"/>
      <c r="C102" s="7"/>
      <c r="D102" s="7"/>
      <c r="E102" s="10">
        <v>0</v>
      </c>
    </row>
    <row r="103" spans="1:6" x14ac:dyDescent="0.25">
      <c r="D103" s="17" t="s">
        <v>93</v>
      </c>
      <c r="E103" s="18"/>
      <c r="F103" s="22">
        <f>(E101/30)*E102</f>
        <v>0</v>
      </c>
    </row>
    <row r="105" spans="1:6" x14ac:dyDescent="0.25">
      <c r="A105" s="49" t="s">
        <v>48</v>
      </c>
      <c r="B105" s="50"/>
      <c r="C105" s="50"/>
      <c r="D105" s="50"/>
      <c r="E105" s="51"/>
    </row>
    <row r="106" spans="1:6" x14ac:dyDescent="0.25">
      <c r="A106" s="55" t="s">
        <v>38</v>
      </c>
      <c r="B106" s="56"/>
      <c r="C106" s="56"/>
      <c r="D106" s="56"/>
      <c r="E106" s="57">
        <v>0</v>
      </c>
    </row>
    <row r="107" spans="1:6" x14ac:dyDescent="0.25">
      <c r="A107" s="55" t="s">
        <v>49</v>
      </c>
      <c r="B107" s="56"/>
      <c r="C107" s="56"/>
      <c r="D107" s="56"/>
      <c r="E107" s="57">
        <v>0</v>
      </c>
    </row>
    <row r="108" spans="1:6" x14ac:dyDescent="0.25">
      <c r="A108" s="58" t="s">
        <v>76</v>
      </c>
      <c r="B108" s="59"/>
      <c r="C108" s="14"/>
      <c r="D108" s="14"/>
      <c r="E108" s="15"/>
    </row>
    <row r="109" spans="1:6" x14ac:dyDescent="0.25">
      <c r="D109" s="17" t="s">
        <v>92</v>
      </c>
      <c r="E109" s="18"/>
      <c r="F109" s="22">
        <f>(E106/30)*E107</f>
        <v>0</v>
      </c>
    </row>
    <row r="110" spans="1:6" x14ac:dyDescent="0.25">
      <c r="C110" s="1"/>
    </row>
    <row r="114" spans="1:6" x14ac:dyDescent="0.25">
      <c r="A114" s="32" t="s">
        <v>94</v>
      </c>
      <c r="B114" s="33"/>
      <c r="C114" s="33"/>
      <c r="D114" s="33"/>
      <c r="E114" s="34"/>
      <c r="F114" s="66"/>
    </row>
    <row r="115" spans="1:6" x14ac:dyDescent="0.25">
      <c r="A115" s="11" t="s">
        <v>50</v>
      </c>
    </row>
    <row r="117" spans="1:6" x14ac:dyDescent="0.25">
      <c r="A117" s="49" t="s">
        <v>51</v>
      </c>
      <c r="B117" s="50"/>
      <c r="C117" s="51"/>
    </row>
    <row r="118" spans="1:6" x14ac:dyDescent="0.25">
      <c r="A118" s="1" t="s">
        <v>56</v>
      </c>
      <c r="B118" s="1"/>
    </row>
    <row r="119" spans="1:6" x14ac:dyDescent="0.25">
      <c r="A119" s="9" t="s">
        <v>38</v>
      </c>
      <c r="B119" s="7"/>
      <c r="C119" s="7"/>
      <c r="D119" s="7"/>
      <c r="E119" s="10">
        <v>0</v>
      </c>
    </row>
    <row r="120" spans="1:6" x14ac:dyDescent="0.25">
      <c r="C120" s="17" t="s">
        <v>95</v>
      </c>
      <c r="D120" s="18"/>
      <c r="E120" s="18"/>
      <c r="F120" s="22">
        <f>(E119/30)*45</f>
        <v>0</v>
      </c>
    </row>
    <row r="122" spans="1:6" x14ac:dyDescent="0.25">
      <c r="A122" s="1" t="s">
        <v>54</v>
      </c>
      <c r="B122" s="1"/>
      <c r="C122" s="1"/>
      <c r="D122" s="1"/>
    </row>
    <row r="123" spans="1:6" x14ac:dyDescent="0.25">
      <c r="A123" s="61" t="s">
        <v>38</v>
      </c>
      <c r="B123" s="56"/>
      <c r="C123" s="56"/>
      <c r="D123" s="56"/>
      <c r="E123" s="57">
        <v>0</v>
      </c>
    </row>
    <row r="124" spans="1:6" x14ac:dyDescent="0.25">
      <c r="A124" s="12" t="s">
        <v>40</v>
      </c>
      <c r="B124" s="7"/>
      <c r="C124" s="7"/>
      <c r="D124" s="7"/>
      <c r="E124" s="10">
        <v>0</v>
      </c>
    </row>
    <row r="125" spans="1:6" x14ac:dyDescent="0.25">
      <c r="C125" s="17" t="s">
        <v>95</v>
      </c>
      <c r="D125" s="18"/>
      <c r="E125" s="18"/>
      <c r="F125" s="62">
        <f>((15*E123/30)*(E124/360)+F120)</f>
        <v>0</v>
      </c>
    </row>
    <row r="127" spans="1:6" x14ac:dyDescent="0.25">
      <c r="A127" s="1" t="s">
        <v>55</v>
      </c>
      <c r="B127" s="1"/>
      <c r="C127" s="1"/>
      <c r="D127" s="1"/>
    </row>
    <row r="128" spans="1:6" x14ac:dyDescent="0.25">
      <c r="A128" s="9" t="s">
        <v>38</v>
      </c>
      <c r="B128" s="7"/>
      <c r="C128" s="7"/>
      <c r="D128" s="7"/>
      <c r="E128" s="10">
        <v>0</v>
      </c>
    </row>
    <row r="129" spans="1:6" x14ac:dyDescent="0.25">
      <c r="A129" s="9" t="s">
        <v>40</v>
      </c>
      <c r="B129" s="7"/>
      <c r="C129" s="7"/>
      <c r="D129" s="7"/>
      <c r="E129" s="10">
        <v>0</v>
      </c>
    </row>
    <row r="130" spans="1:6" x14ac:dyDescent="0.25">
      <c r="C130" s="17" t="s">
        <v>95</v>
      </c>
      <c r="D130" s="18"/>
      <c r="E130" s="18"/>
      <c r="F130" s="22">
        <f>((20*E128)*(E129/360)+F120)</f>
        <v>0</v>
      </c>
    </row>
    <row r="132" spans="1:6" x14ac:dyDescent="0.25">
      <c r="A132" s="1" t="s">
        <v>53</v>
      </c>
      <c r="B132" s="1"/>
    </row>
    <row r="133" spans="1:6" x14ac:dyDescent="0.25">
      <c r="A133" s="55" t="s">
        <v>52</v>
      </c>
      <c r="B133" s="56"/>
      <c r="C133" s="56"/>
      <c r="D133" s="56"/>
      <c r="E133" s="57">
        <v>0</v>
      </c>
    </row>
    <row r="134" spans="1:6" x14ac:dyDescent="0.25">
      <c r="A134" s="9" t="s">
        <v>40</v>
      </c>
      <c r="B134" s="7"/>
      <c r="C134" s="7"/>
      <c r="D134" s="7"/>
      <c r="E134" s="10">
        <v>0</v>
      </c>
    </row>
    <row r="135" spans="1:6" x14ac:dyDescent="0.25">
      <c r="C135" s="17" t="s">
        <v>95</v>
      </c>
      <c r="D135" s="18"/>
      <c r="E135" s="18"/>
      <c r="F135" s="22">
        <f>((40*E133/30)*(E134/360)+F120)</f>
        <v>0</v>
      </c>
    </row>
    <row r="137" spans="1:6" x14ac:dyDescent="0.25">
      <c r="A137" s="52" t="s">
        <v>46</v>
      </c>
      <c r="B137" s="53"/>
      <c r="C137" s="54"/>
    </row>
    <row r="138" spans="1:6" x14ac:dyDescent="0.25">
      <c r="A138" s="55" t="s">
        <v>38</v>
      </c>
      <c r="B138" s="56"/>
      <c r="C138" s="56"/>
      <c r="D138" s="56"/>
      <c r="E138" s="57">
        <v>0</v>
      </c>
    </row>
    <row r="139" spans="1:6" x14ac:dyDescent="0.25">
      <c r="A139" s="13" t="s">
        <v>47</v>
      </c>
      <c r="B139" s="14"/>
      <c r="C139" s="14"/>
      <c r="D139" s="14"/>
      <c r="E139" s="15">
        <v>0</v>
      </c>
    </row>
    <row r="140" spans="1:6" x14ac:dyDescent="0.25">
      <c r="D140" s="17" t="s">
        <v>93</v>
      </c>
      <c r="E140" s="18"/>
      <c r="F140" s="22">
        <f>(E138/30)*E139</f>
        <v>0</v>
      </c>
    </row>
    <row r="142" spans="1:6" x14ac:dyDescent="0.25">
      <c r="A142" s="49" t="s">
        <v>48</v>
      </c>
      <c r="B142" s="50"/>
      <c r="C142" s="50"/>
      <c r="D142" s="50"/>
      <c r="E142" s="51"/>
    </row>
    <row r="143" spans="1:6" x14ac:dyDescent="0.25">
      <c r="A143" s="55" t="s">
        <v>38</v>
      </c>
      <c r="B143" s="56"/>
      <c r="C143" s="56"/>
      <c r="D143" s="56"/>
      <c r="E143" s="57">
        <v>0</v>
      </c>
    </row>
    <row r="144" spans="1:6" x14ac:dyDescent="0.25">
      <c r="A144" s="9" t="s">
        <v>49</v>
      </c>
      <c r="B144" s="7"/>
      <c r="C144" s="7"/>
      <c r="D144" s="7"/>
      <c r="E144" s="10">
        <v>0</v>
      </c>
    </row>
    <row r="145" spans="1:6" x14ac:dyDescent="0.25">
      <c r="A145" s="11" t="s">
        <v>76</v>
      </c>
      <c r="B145" s="11"/>
    </row>
    <row r="146" spans="1:6" x14ac:dyDescent="0.25">
      <c r="D146" s="28" t="s">
        <v>92</v>
      </c>
      <c r="E146" s="29"/>
      <c r="F146" s="22">
        <f>(E143/30)*E144</f>
        <v>0</v>
      </c>
    </row>
    <row r="149" spans="1:6" x14ac:dyDescent="0.25">
      <c r="A149" s="32" t="s">
        <v>96</v>
      </c>
      <c r="B149" s="33"/>
      <c r="C149" s="33"/>
      <c r="D149" s="33"/>
      <c r="E149" s="33"/>
      <c r="F149" s="34"/>
    </row>
    <row r="150" spans="1:6" x14ac:dyDescent="0.25">
      <c r="A150" s="13" t="s">
        <v>38</v>
      </c>
      <c r="B150" s="14"/>
      <c r="C150" s="14"/>
      <c r="D150" s="14"/>
      <c r="E150" s="15">
        <v>0</v>
      </c>
    </row>
    <row r="151" spans="1:6" x14ac:dyDescent="0.25">
      <c r="D151" s="17" t="s">
        <v>95</v>
      </c>
      <c r="E151" s="18"/>
      <c r="F151" s="22">
        <f>(E150/30)*60</f>
        <v>0</v>
      </c>
    </row>
    <row r="153" spans="1:6" x14ac:dyDescent="0.25">
      <c r="A153" s="32" t="s">
        <v>58</v>
      </c>
      <c r="B153" s="34"/>
    </row>
    <row r="154" spans="1:6" x14ac:dyDescent="0.25">
      <c r="A154" s="67" t="s">
        <v>59</v>
      </c>
    </row>
    <row r="155" spans="1:6" x14ac:dyDescent="0.25">
      <c r="A155" s="12" t="s">
        <v>38</v>
      </c>
      <c r="B155" s="7"/>
      <c r="C155" s="7"/>
      <c r="D155" s="56"/>
      <c r="E155" s="57">
        <v>0</v>
      </c>
    </row>
    <row r="156" spans="1:6" x14ac:dyDescent="0.25">
      <c r="D156" s="28" t="s">
        <v>60</v>
      </c>
      <c r="E156" s="29"/>
      <c r="F156" s="22">
        <f>(E155/30)*98</f>
        <v>0</v>
      </c>
    </row>
    <row r="158" spans="1:6" x14ac:dyDescent="0.25">
      <c r="A158" s="1" t="s">
        <v>61</v>
      </c>
    </row>
    <row r="159" spans="1:6" x14ac:dyDescent="0.25">
      <c r="A159" s="9" t="s">
        <v>38</v>
      </c>
      <c r="B159" s="7"/>
      <c r="C159" s="7"/>
      <c r="D159" s="56"/>
      <c r="E159" s="57">
        <v>0</v>
      </c>
    </row>
    <row r="160" spans="1:6" x14ac:dyDescent="0.25">
      <c r="D160" s="28" t="s">
        <v>60</v>
      </c>
      <c r="E160" s="29"/>
      <c r="F160" s="22">
        <f>(E159/30)*120</f>
        <v>0</v>
      </c>
    </row>
    <row r="162" spans="1:6" x14ac:dyDescent="0.25">
      <c r="A162" s="11" t="s">
        <v>77</v>
      </c>
    </row>
    <row r="170" spans="1:6" x14ac:dyDescent="0.25">
      <c r="A170" s="32" t="s">
        <v>62</v>
      </c>
      <c r="B170" s="33"/>
      <c r="C170" s="33"/>
      <c r="D170" s="34"/>
    </row>
    <row r="171" spans="1:6" x14ac:dyDescent="0.25">
      <c r="A171" t="s">
        <v>38</v>
      </c>
      <c r="E171">
        <v>0</v>
      </c>
    </row>
    <row r="172" spans="1:6" x14ac:dyDescent="0.25">
      <c r="A172" t="s">
        <v>63</v>
      </c>
      <c r="E172">
        <v>0</v>
      </c>
    </row>
    <row r="173" spans="1:6" x14ac:dyDescent="0.25">
      <c r="D173" s="73" t="s">
        <v>92</v>
      </c>
      <c r="E173" s="73"/>
      <c r="F173" s="73">
        <f>(E171/40)*E172</f>
        <v>0</v>
      </c>
    </row>
    <row r="174" spans="1:6" x14ac:dyDescent="0.25">
      <c r="A174" s="11" t="s">
        <v>78</v>
      </c>
      <c r="B174" s="71"/>
      <c r="C174" s="71"/>
      <c r="D174" s="71"/>
      <c r="E174" s="71"/>
      <c r="F174" s="71"/>
    </row>
    <row r="176" spans="1:6" x14ac:dyDescent="0.25">
      <c r="A176" s="32" t="s">
        <v>97</v>
      </c>
      <c r="B176" s="33"/>
      <c r="C176" s="33"/>
      <c r="D176" s="33"/>
      <c r="E176" s="34"/>
      <c r="F176" s="66"/>
    </row>
    <row r="177" spans="1:7" x14ac:dyDescent="0.25">
      <c r="A177" s="9"/>
      <c r="B177" s="7"/>
      <c r="C177" s="7"/>
      <c r="D177" s="8"/>
      <c r="E177" s="57">
        <v>0</v>
      </c>
    </row>
    <row r="178" spans="1:7" x14ac:dyDescent="0.25">
      <c r="A178" s="9" t="s">
        <v>72</v>
      </c>
      <c r="B178" s="7"/>
      <c r="C178" s="7"/>
      <c r="D178" s="8"/>
      <c r="E178" s="10">
        <v>0</v>
      </c>
    </row>
    <row r="179" spans="1:7" x14ac:dyDescent="0.25">
      <c r="A179" t="s">
        <v>65</v>
      </c>
      <c r="D179" s="73" t="s">
        <v>92</v>
      </c>
      <c r="E179" s="73"/>
      <c r="F179" s="73">
        <f>(E177/30)*E178</f>
        <v>0</v>
      </c>
    </row>
    <row r="180" spans="1:7" x14ac:dyDescent="0.25">
      <c r="A180" s="72" t="s">
        <v>64</v>
      </c>
      <c r="B180" s="11"/>
      <c r="C180" s="11"/>
      <c r="D180" s="11"/>
      <c r="E180" s="11"/>
    </row>
    <row r="181" spans="1:7" x14ac:dyDescent="0.25">
      <c r="A181" s="11" t="s">
        <v>79</v>
      </c>
      <c r="B181" s="11"/>
      <c r="C181" s="11"/>
      <c r="D181" s="11"/>
      <c r="E181" s="11"/>
      <c r="F181" s="75"/>
    </row>
    <row r="182" spans="1:7" ht="15" customHeight="1" x14ac:dyDescent="0.25">
      <c r="A182" s="11" t="s">
        <v>66</v>
      </c>
      <c r="B182" s="11"/>
      <c r="C182" s="11"/>
      <c r="D182" s="11"/>
      <c r="E182" s="11"/>
      <c r="F182" s="11"/>
    </row>
    <row r="184" spans="1:7" x14ac:dyDescent="0.25">
      <c r="A184" s="68" t="s">
        <v>98</v>
      </c>
      <c r="B184" s="69"/>
      <c r="C184" s="69"/>
      <c r="D184" s="69"/>
      <c r="E184" s="69"/>
      <c r="F184" s="70"/>
    </row>
    <row r="185" spans="1:7" x14ac:dyDescent="0.25">
      <c r="A185" s="13" t="s">
        <v>73</v>
      </c>
      <c r="B185" s="14"/>
      <c r="C185" s="14"/>
      <c r="D185" s="6"/>
      <c r="E185" s="60">
        <v>0</v>
      </c>
    </row>
    <row r="186" spans="1:7" x14ac:dyDescent="0.25">
      <c r="D186" s="28" t="s">
        <v>92</v>
      </c>
      <c r="E186" s="29"/>
      <c r="F186" s="22">
        <f>E185*2</f>
        <v>0</v>
      </c>
    </row>
    <row r="188" spans="1:7" x14ac:dyDescent="0.25">
      <c r="A188" s="32" t="s">
        <v>75</v>
      </c>
      <c r="B188" s="69"/>
      <c r="C188" s="69"/>
      <c r="D188" s="69"/>
      <c r="E188" s="69"/>
      <c r="F188" s="70"/>
    </row>
    <row r="189" spans="1:7" x14ac:dyDescent="0.25">
      <c r="A189" s="6"/>
      <c r="B189" s="6"/>
      <c r="C189" s="6"/>
      <c r="D189" s="17" t="s">
        <v>92</v>
      </c>
      <c r="E189" s="18"/>
      <c r="F189" s="22">
        <v>0</v>
      </c>
      <c r="G189" s="74"/>
    </row>
    <row r="197" spans="1:6" ht="18.75" x14ac:dyDescent="0.3">
      <c r="D197" s="76" t="s">
        <v>67</v>
      </c>
      <c r="E197" s="44"/>
      <c r="F197" s="77">
        <f>SUM(F186,F179,F173,F160,F151,F146,F140,F135,F130,F125,F120,F109,F103,F98,F89,F78,F70,F66,F62,F42,F50,F31,F30)</f>
        <v>0</v>
      </c>
    </row>
    <row r="200" spans="1:6" x14ac:dyDescent="0.25">
      <c r="A200" s="56" t="s">
        <v>68</v>
      </c>
      <c r="B200" s="56"/>
      <c r="E200" s="78" t="s">
        <v>70</v>
      </c>
      <c r="F200" s="56"/>
    </row>
    <row r="201" spans="1:6" x14ac:dyDescent="0.25">
      <c r="E201" t="s">
        <v>99</v>
      </c>
    </row>
    <row r="203" spans="1:6" x14ac:dyDescent="0.25">
      <c r="B203" t="s">
        <v>69</v>
      </c>
      <c r="C203" s="56"/>
      <c r="D203" s="56"/>
    </row>
    <row r="205" spans="1:6" x14ac:dyDescent="0.25">
      <c r="A205" s="5" t="s">
        <v>100</v>
      </c>
    </row>
  </sheetData>
  <pageMargins left="0.70866141732283472" right="0.70866141732283472" top="0.74803149606299213" bottom="0.74803149606299213" header="0.31496062992125984" footer="0.31496062992125984"/>
  <pageSetup paperSize="14" scale="64" orientation="portrait" r:id="rId1"/>
  <headerFooter>
    <oddFooter>&amp;CCarrera 11 N° 101-80. Conmutador 6500000 EXT. 1238 E-Mail:consultorio.juridico@unimiliar.edu.co</oddFooter>
  </headerFooter>
  <rowBreaks count="3" manualBreakCount="3">
    <brk id="53" max="16383" man="1"/>
    <brk id="111" max="16383" man="1"/>
    <brk id="1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N.N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anthu</dc:creator>
  <cp:lastModifiedBy>Cindy Lorena Romero Muñoz</cp:lastModifiedBy>
  <cp:lastPrinted>2012-07-15T20:32:13Z</cp:lastPrinted>
  <dcterms:created xsi:type="dcterms:W3CDTF">2011-10-22T23:01:10Z</dcterms:created>
  <dcterms:modified xsi:type="dcterms:W3CDTF">2015-08-06T14:18:37Z</dcterms:modified>
</cp:coreProperties>
</file>