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indicadores" sheetId="1" r:id="rId1"/>
    <sheet name="QUADRA" sheetId="2" r:id="rId2"/>
    <sheet name="union tem" sheetId="3" r:id="rId3"/>
    <sheet name="EQUIPOS" sheetId="4" r:id="rId4"/>
  </sheets>
  <definedNames/>
  <calcPr fullCalcOnLoad="1"/>
</workbook>
</file>

<file path=xl/sharedStrings.xml><?xml version="1.0" encoding="utf-8"?>
<sst xmlns="http://schemas.openxmlformats.org/spreadsheetml/2006/main" count="108" uniqueCount="41">
  <si>
    <t>CONCEPTO</t>
  </si>
  <si>
    <t>LIQUIDEZ =&gt; 1,1</t>
  </si>
  <si>
    <t xml:space="preserve">CAPACIDAD FINANCIERA </t>
  </si>
  <si>
    <t>ANEXO No. 2</t>
  </si>
  <si>
    <t>UNIVERSIDAD MILITAR NUEVA GRANADA</t>
  </si>
  <si>
    <t>EVALUACION ECONOMICA</t>
  </si>
  <si>
    <t>Dr. ALVARO ALONSO PEREZ TIRADO</t>
  </si>
  <si>
    <t>CP. CARMEN JULIA PATARROYO SAENZ</t>
  </si>
  <si>
    <t>Jefe Oficina Planeación</t>
  </si>
  <si>
    <t>Jefe División Financiera</t>
  </si>
  <si>
    <t>Profes. Especial. Oficina Planeación</t>
  </si>
  <si>
    <t>CUMPLIMIENTO FINANCIERO</t>
  </si>
  <si>
    <t>SI</t>
  </si>
  <si>
    <t>CP.  SANTIAGO RAFAEL TORRES LEON</t>
  </si>
  <si>
    <t>ADQUISICION DE 167 EQUIPOS DE COMPUTO</t>
  </si>
  <si>
    <t>INVITACION PUBLICA No. 001</t>
  </si>
  <si>
    <t>ENDEUDAMIENTO =&lt; 75% s/g RUP</t>
  </si>
  <si>
    <t>UNION TEMPORAL QUADDRA COMSISTELCO</t>
  </si>
  <si>
    <t>UNION TEMPORAL RED COLOMBIA -DASIGNO</t>
  </si>
  <si>
    <t>AJC IT SOLUCIONES INFORMATICAS S.A.</t>
  </si>
  <si>
    <t>MIKRONET S.A.</t>
  </si>
  <si>
    <t>COLOMBIANA DE SOFWARE Y HARDWARE COLSOF S.A.</t>
  </si>
  <si>
    <t>PATRIMONIO=&gt; 800  SMMLV</t>
  </si>
  <si>
    <t>CALIFICACION:400/1000 X GRUPO (1)</t>
  </si>
  <si>
    <t>CALIFICACION:500/1000 X GRUPO (2)</t>
  </si>
  <si>
    <t>VALOR OFERTA GRUPO (1)</t>
  </si>
  <si>
    <t>VALOR OFERTA GRUPO (2)</t>
  </si>
  <si>
    <t>TOTAL OFERTA</t>
  </si>
  <si>
    <t xml:space="preserve">PRESUPUESTO </t>
  </si>
  <si>
    <t>GRUPO1</t>
  </si>
  <si>
    <t>GRUPO2</t>
  </si>
  <si>
    <t>UNION TEMPORAL RED COLOMBIA  S.A. (54%)</t>
  </si>
  <si>
    <t>UNION TEMPORAL RED COLOMBIA DASIGNO (46%)</t>
  </si>
  <si>
    <t>UNION TEMPORAL QUADDRA INGENIERIA S.A. (90%)</t>
  </si>
  <si>
    <t>UNION TEMPORAL QUADDRA COMSISTELCO (10%)</t>
  </si>
  <si>
    <t>UNION TEMPORAL QUADDRA - CONSOLIDADO</t>
  </si>
  <si>
    <t>CP. SANTIAGO RAFAEL TORRES LEON</t>
  </si>
  <si>
    <t>Prof. Especializado Oficina Planeación</t>
  </si>
  <si>
    <t xml:space="preserve">UNION TEMPORAL RED COLOMBIA DASIGNO </t>
  </si>
  <si>
    <t>ANEXO 001</t>
  </si>
  <si>
    <t>ANEXO 002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</si>
</sst>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#,##0.0"/>
    <numFmt numFmtId="166" formatCode="#,##0.000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4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3" fontId="3" fillId="0" borderId="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3" fontId="3" fillId="0" borderId="0" xfId="15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3" fontId="2" fillId="0" borderId="0" xfId="0" applyNumberFormat="1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164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justify" wrapText="1"/>
    </xf>
    <xf numFmtId="0" fontId="2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workbookViewId="0" topLeftCell="B14">
      <selection activeCell="H27" sqref="H27"/>
    </sheetView>
  </sheetViews>
  <sheetFormatPr defaultColWidth="11.421875" defaultRowHeight="12.75"/>
  <cols>
    <col min="2" max="2" width="35.28125" style="0" customWidth="1"/>
    <col min="3" max="3" width="14.7109375" style="0" customWidth="1"/>
    <col min="4" max="4" width="13.140625" style="0" customWidth="1"/>
    <col min="5" max="5" width="20.421875" style="0" customWidth="1"/>
    <col min="6" max="6" width="11.28125" style="0" customWidth="1"/>
    <col min="7" max="7" width="22.8515625" style="0" customWidth="1"/>
    <col min="8" max="8" width="12.8515625" style="0" customWidth="1"/>
    <col min="9" max="9" width="15.00390625" style="0" customWidth="1"/>
    <col min="11" max="11" width="28.28125" style="0" customWidth="1"/>
    <col min="12" max="12" width="12.7109375" style="0" customWidth="1"/>
  </cols>
  <sheetData>
    <row r="1" spans="2:12" ht="12.75">
      <c r="B1" s="48" t="s">
        <v>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12.75">
      <c r="B2" s="48" t="s">
        <v>14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12.75">
      <c r="B3" s="48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12.75">
      <c r="B4" s="48" t="s">
        <v>5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8" ht="12.75">
      <c r="B5" s="2"/>
      <c r="C5" s="2" t="s">
        <v>28</v>
      </c>
      <c r="D5" s="2" t="s">
        <v>29</v>
      </c>
      <c r="E5" s="31">
        <v>465000000</v>
      </c>
      <c r="F5" s="2"/>
      <c r="G5" s="2"/>
      <c r="H5" s="2"/>
    </row>
    <row r="6" spans="2:8" ht="12.75">
      <c r="B6" s="2"/>
      <c r="C6" s="2"/>
      <c r="D6" s="2" t="s">
        <v>30</v>
      </c>
      <c r="E6" s="31">
        <v>45000000</v>
      </c>
      <c r="F6" s="2"/>
      <c r="G6" s="2"/>
      <c r="H6" s="2"/>
    </row>
    <row r="7" spans="2:8" ht="13.5" thickBot="1">
      <c r="B7" s="4"/>
      <c r="C7" s="4"/>
      <c r="D7" s="4"/>
      <c r="E7" s="4"/>
      <c r="F7" s="4"/>
      <c r="G7" s="4"/>
      <c r="H7" s="4"/>
    </row>
    <row r="8" spans="2:12" ht="39" customHeight="1" thickBot="1">
      <c r="B8" s="5" t="s">
        <v>0</v>
      </c>
      <c r="C8" s="42" t="s">
        <v>17</v>
      </c>
      <c r="D8" s="43"/>
      <c r="E8" s="42" t="s">
        <v>18</v>
      </c>
      <c r="F8" s="43"/>
      <c r="G8" s="42" t="s">
        <v>19</v>
      </c>
      <c r="H8" s="43"/>
      <c r="I8" s="42" t="s">
        <v>20</v>
      </c>
      <c r="J8" s="43"/>
      <c r="K8" s="42" t="s">
        <v>21</v>
      </c>
      <c r="L8" s="43"/>
    </row>
    <row r="9" spans="2:12" ht="12.75">
      <c r="B9" s="6" t="s">
        <v>2</v>
      </c>
      <c r="C9" s="7"/>
      <c r="D9" s="8"/>
      <c r="E9" s="7"/>
      <c r="F9" s="8"/>
      <c r="G9" s="7"/>
      <c r="H9" s="8"/>
      <c r="I9" s="7"/>
      <c r="J9" s="8"/>
      <c r="K9" s="7"/>
      <c r="L9" s="8"/>
    </row>
    <row r="10" spans="2:12" ht="12.75">
      <c r="B10" s="9" t="s">
        <v>3</v>
      </c>
      <c r="C10" s="10"/>
      <c r="D10" s="11"/>
      <c r="E10" s="10"/>
      <c r="F10" s="11"/>
      <c r="G10" s="10"/>
      <c r="H10" s="11"/>
      <c r="I10" s="10"/>
      <c r="J10" s="11"/>
      <c r="K10" s="10"/>
      <c r="L10" s="11"/>
    </row>
    <row r="11" spans="2:12" ht="12.75">
      <c r="B11" s="9"/>
      <c r="C11" s="10"/>
      <c r="D11" s="11"/>
      <c r="E11" s="10"/>
      <c r="F11" s="11"/>
      <c r="G11" s="10"/>
      <c r="H11" s="11"/>
      <c r="I11" s="10"/>
      <c r="J11" s="11"/>
      <c r="K11" s="10"/>
      <c r="L11" s="11"/>
    </row>
    <row r="12" spans="2:12" ht="12.75">
      <c r="B12" s="9" t="s">
        <v>22</v>
      </c>
      <c r="C12" s="12">
        <f>QUADRA!G13</f>
        <v>931.530931372549</v>
      </c>
      <c r="D12" s="13"/>
      <c r="E12" s="14">
        <f>'union tem'!G13</f>
        <v>3874.7246078431376</v>
      </c>
      <c r="F12" s="11"/>
      <c r="G12" s="15">
        <f>6431608000/408000</f>
        <v>15763.745098039215</v>
      </c>
      <c r="H12" s="11"/>
      <c r="I12" s="15">
        <f>3425354919/408000</f>
        <v>8395.47774264706</v>
      </c>
      <c r="J12" s="11"/>
      <c r="K12" s="15">
        <f>4783508327/408000</f>
        <v>11724.285115196079</v>
      </c>
      <c r="L12" s="11"/>
    </row>
    <row r="13" spans="2:12" ht="12.75">
      <c r="B13" s="16"/>
      <c r="C13" s="10"/>
      <c r="D13" s="13"/>
      <c r="E13" s="14"/>
      <c r="F13" s="11"/>
      <c r="G13" s="10"/>
      <c r="H13" s="11"/>
      <c r="I13" s="10"/>
      <c r="J13" s="11"/>
      <c r="K13" s="10"/>
      <c r="L13" s="11"/>
    </row>
    <row r="14" spans="2:12" ht="12.75">
      <c r="B14" s="16"/>
      <c r="C14" s="10"/>
      <c r="D14" s="17"/>
      <c r="E14" s="14"/>
      <c r="F14" s="11"/>
      <c r="G14" s="10"/>
      <c r="H14" s="11"/>
      <c r="I14" s="10"/>
      <c r="J14" s="11"/>
      <c r="K14" s="10"/>
      <c r="L14" s="11"/>
    </row>
    <row r="15" spans="2:12" ht="12.75">
      <c r="B15" s="9" t="s">
        <v>1</v>
      </c>
      <c r="C15" s="12">
        <f>QUADRA!G16</f>
        <v>4.742805407712639</v>
      </c>
      <c r="D15" s="17"/>
      <c r="E15" s="14">
        <f>'union tem'!G16</f>
        <v>1.1210368419220065</v>
      </c>
      <c r="F15" s="19"/>
      <c r="G15" s="15">
        <f>EQUIPOS!H15</f>
        <v>2.7408884702769334</v>
      </c>
      <c r="H15" s="19"/>
      <c r="I15" s="15">
        <f>EQUIPOS!J15</f>
        <v>1.825720634383127</v>
      </c>
      <c r="J15" s="19"/>
      <c r="K15" s="15">
        <f>EQUIPOS!L15</f>
        <v>2.3825231960377526</v>
      </c>
      <c r="L15" s="19"/>
    </row>
    <row r="16" spans="2:12" ht="12.75">
      <c r="B16" s="16"/>
      <c r="C16" s="10"/>
      <c r="D16" s="17"/>
      <c r="E16" s="14"/>
      <c r="F16" s="22"/>
      <c r="G16" s="20"/>
      <c r="H16" s="22"/>
      <c r="I16" s="20"/>
      <c r="J16" s="22"/>
      <c r="K16" s="20"/>
      <c r="L16" s="22"/>
    </row>
    <row r="17" spans="2:12" ht="12.75">
      <c r="B17" s="16"/>
      <c r="C17" s="10"/>
      <c r="D17" s="17"/>
      <c r="E17" s="20"/>
      <c r="F17" s="22"/>
      <c r="G17" s="10"/>
      <c r="H17" s="22"/>
      <c r="I17" s="10"/>
      <c r="J17" s="22"/>
      <c r="K17" s="10"/>
      <c r="L17" s="22"/>
    </row>
    <row r="18" spans="2:12" ht="12.75">
      <c r="B18" s="9" t="s">
        <v>16</v>
      </c>
      <c r="C18" s="12">
        <f>QUADRA!D19</f>
        <v>48.908583165936356</v>
      </c>
      <c r="D18" s="17"/>
      <c r="E18" s="15">
        <f>'union tem'!G19</f>
        <v>74.59900585545407</v>
      </c>
      <c r="F18" s="19"/>
      <c r="G18" s="15">
        <f>EQUIPOS!H18</f>
        <v>57.46166653813557</v>
      </c>
      <c r="H18" s="19"/>
      <c r="I18" s="15">
        <f>EQUIPOS!J18</f>
        <v>59.40548381933706</v>
      </c>
      <c r="J18" s="19"/>
      <c r="K18" s="15">
        <f>EQUIPOS!L18</f>
        <v>42.00290938725037</v>
      </c>
      <c r="L18" s="19"/>
    </row>
    <row r="19" spans="2:12" ht="12.75">
      <c r="B19" s="16"/>
      <c r="C19" s="10"/>
      <c r="D19" s="17"/>
      <c r="E19" s="14"/>
      <c r="F19" s="22"/>
      <c r="G19" s="20"/>
      <c r="H19" s="22"/>
      <c r="I19" s="20"/>
      <c r="J19" s="22"/>
      <c r="K19" s="20"/>
      <c r="L19" s="22"/>
    </row>
    <row r="20" spans="2:12" ht="12.75">
      <c r="B20" s="16"/>
      <c r="C20" s="10"/>
      <c r="D20" s="13"/>
      <c r="E20" s="20"/>
      <c r="F20" s="11"/>
      <c r="G20" s="10"/>
      <c r="H20" s="11"/>
      <c r="I20" s="10"/>
      <c r="J20" s="11"/>
      <c r="K20" s="10"/>
      <c r="L20" s="11"/>
    </row>
    <row r="21" spans="2:12" ht="12.75">
      <c r="B21" s="9" t="s">
        <v>25</v>
      </c>
      <c r="C21" s="10">
        <f>3006934*154</f>
        <v>463067836</v>
      </c>
      <c r="D21" s="13"/>
      <c r="E21" s="20">
        <v>460350000</v>
      </c>
      <c r="F21" s="11"/>
      <c r="G21" s="20">
        <f>3019383*154</f>
        <v>464984982</v>
      </c>
      <c r="H21" s="11"/>
      <c r="I21" s="15">
        <f>3018865.2*154</f>
        <v>464905240.8</v>
      </c>
      <c r="J21" s="11"/>
      <c r="K21" s="20">
        <f>3016199*154</f>
        <v>464494646</v>
      </c>
      <c r="L21" s="11"/>
    </row>
    <row r="22" spans="2:12" ht="12.75">
      <c r="B22" s="9" t="s">
        <v>26</v>
      </c>
      <c r="C22" s="10">
        <f>2702104*13</f>
        <v>35127352</v>
      </c>
      <c r="D22" s="13"/>
      <c r="E22" s="20">
        <v>44550000</v>
      </c>
      <c r="F22" s="11"/>
      <c r="G22" s="20">
        <f>3460384*13</f>
        <v>44984992</v>
      </c>
      <c r="H22" s="11"/>
      <c r="I22" s="15">
        <f>3454114.6*13</f>
        <v>44903489.800000004</v>
      </c>
      <c r="J22" s="11"/>
      <c r="K22" s="20">
        <f>3423488*13</f>
        <v>44505344</v>
      </c>
      <c r="L22" s="11"/>
    </row>
    <row r="23" spans="2:12" ht="12.75">
      <c r="B23" s="9" t="s">
        <v>27</v>
      </c>
      <c r="C23" s="34">
        <f>SUM(C21:C22)</f>
        <v>498195188</v>
      </c>
      <c r="D23" s="13"/>
      <c r="E23" s="24">
        <f>SUM(E21:E22)</f>
        <v>504900000</v>
      </c>
      <c r="F23" s="11"/>
      <c r="G23" s="24">
        <f>SUM(G21:G22)</f>
        <v>509969974</v>
      </c>
      <c r="H23" s="11"/>
      <c r="I23" s="32">
        <f>SUM(I21:I22)</f>
        <v>509808730.6</v>
      </c>
      <c r="J23" s="11"/>
      <c r="K23" s="24">
        <f>SUM(K21:K22)</f>
        <v>508999990</v>
      </c>
      <c r="L23" s="11"/>
    </row>
    <row r="24" spans="2:12" ht="12.75">
      <c r="B24" s="16"/>
      <c r="C24" s="10"/>
      <c r="D24" s="13"/>
      <c r="E24" s="14"/>
      <c r="F24" s="11"/>
      <c r="G24" s="10"/>
      <c r="H24" s="11"/>
      <c r="I24" s="10"/>
      <c r="J24" s="11"/>
      <c r="K24" s="10"/>
      <c r="L24" s="11"/>
    </row>
    <row r="25" spans="2:12" ht="12.75">
      <c r="B25" s="9" t="s">
        <v>23</v>
      </c>
      <c r="C25" s="44">
        <f>(E21*400)/C21</f>
        <v>397.65232150565515</v>
      </c>
      <c r="D25" s="45"/>
      <c r="E25" s="44">
        <f>(E21*400)/E21</f>
        <v>400</v>
      </c>
      <c r="F25" s="45"/>
      <c r="G25" s="44">
        <f>(E21*400)/G21</f>
        <v>396.0127899356543</v>
      </c>
      <c r="H25" s="45"/>
      <c r="I25" s="44">
        <f>(E21*400)/I21</f>
        <v>396.08071460570204</v>
      </c>
      <c r="J25" s="45"/>
      <c r="K25" s="44">
        <f>(E21*400)/K21</f>
        <v>396.43083421030434</v>
      </c>
      <c r="L25" s="45"/>
    </row>
    <row r="26" spans="2:12" ht="12.75">
      <c r="B26" s="9" t="s">
        <v>24</v>
      </c>
      <c r="C26" s="44">
        <f>(C22*500)/C22</f>
        <v>500</v>
      </c>
      <c r="D26" s="45"/>
      <c r="E26" s="44">
        <f>(C22*500)/E22</f>
        <v>394.24637485970817</v>
      </c>
      <c r="F26" s="45"/>
      <c r="G26" s="44">
        <f>(C22*500)/G22</f>
        <v>390.4341252300323</v>
      </c>
      <c r="H26" s="45"/>
      <c r="I26" s="44">
        <f>(C22*500)/I22</f>
        <v>391.14278373971723</v>
      </c>
      <c r="J26" s="45"/>
      <c r="K26" s="44">
        <f>(C22*500)/K22</f>
        <v>394.6419558064757</v>
      </c>
      <c r="L26" s="45"/>
    </row>
    <row r="27" spans="2:12" ht="12.75">
      <c r="B27" s="9"/>
      <c r="C27" s="24"/>
      <c r="D27" s="13"/>
      <c r="E27" s="24"/>
      <c r="F27" s="11"/>
      <c r="G27" s="24"/>
      <c r="H27" s="11"/>
      <c r="I27" s="24"/>
      <c r="J27" s="11"/>
      <c r="K27" s="24"/>
      <c r="L27" s="11"/>
    </row>
    <row r="28" spans="2:12" ht="12.75">
      <c r="B28" s="9" t="s">
        <v>11</v>
      </c>
      <c r="C28" s="46" t="s">
        <v>12</v>
      </c>
      <c r="D28" s="47"/>
      <c r="E28" s="46" t="s">
        <v>12</v>
      </c>
      <c r="F28" s="47"/>
      <c r="G28" s="46" t="s">
        <v>12</v>
      </c>
      <c r="H28" s="47"/>
      <c r="I28" s="46" t="s">
        <v>12</v>
      </c>
      <c r="J28" s="47"/>
      <c r="K28" s="46" t="s">
        <v>12</v>
      </c>
      <c r="L28" s="47"/>
    </row>
    <row r="29" spans="2:12" ht="13.5" thickBot="1">
      <c r="B29" s="25"/>
      <c r="C29" s="26"/>
      <c r="D29" s="27"/>
      <c r="E29" s="26"/>
      <c r="F29" s="27"/>
      <c r="G29" s="26"/>
      <c r="H29" s="27"/>
      <c r="I29" s="26"/>
      <c r="J29" s="27"/>
      <c r="K29" s="26"/>
      <c r="L29" s="27"/>
    </row>
    <row r="30" spans="2:8" ht="12.75">
      <c r="B30" s="4"/>
      <c r="C30" s="4"/>
      <c r="D30" s="4"/>
      <c r="E30" s="4"/>
      <c r="F30" s="4"/>
      <c r="G30" s="4"/>
      <c r="H30" s="4"/>
    </row>
    <row r="31" spans="2:12" ht="12.75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2:9" ht="12.75" customHeight="1">
      <c r="B32" s="49"/>
      <c r="C32" s="49"/>
      <c r="D32" s="49"/>
      <c r="E32" s="49"/>
      <c r="F32" s="49"/>
      <c r="G32" s="49"/>
      <c r="H32" s="49"/>
      <c r="I32" s="49"/>
    </row>
    <row r="33" spans="2:8" ht="12.75">
      <c r="B33" s="4"/>
      <c r="C33" s="4"/>
      <c r="D33" s="4"/>
      <c r="E33" s="28"/>
      <c r="F33" s="28"/>
      <c r="G33" s="4"/>
      <c r="H33" s="4"/>
    </row>
    <row r="34" spans="2:8" ht="12.75">
      <c r="B34" s="29"/>
      <c r="C34" s="29"/>
      <c r="D34" s="29"/>
      <c r="E34" s="30"/>
      <c r="F34" s="30"/>
      <c r="G34" s="29"/>
      <c r="H34" s="29"/>
    </row>
    <row r="35" spans="2:11" ht="12.75">
      <c r="B35" s="29"/>
      <c r="C35" s="29"/>
      <c r="D35" s="29"/>
      <c r="E35" s="30"/>
      <c r="F35" s="48" t="s">
        <v>13</v>
      </c>
      <c r="G35" s="48"/>
      <c r="H35" s="29"/>
      <c r="J35" s="3" t="s">
        <v>7</v>
      </c>
      <c r="K35" s="29"/>
    </row>
    <row r="36" spans="2:11" ht="12.75">
      <c r="B36" s="1" t="s">
        <v>6</v>
      </c>
      <c r="C36" s="29"/>
      <c r="D36" s="48"/>
      <c r="E36" s="48"/>
      <c r="F36" s="48" t="s">
        <v>9</v>
      </c>
      <c r="G36" s="48"/>
      <c r="H36" s="29"/>
      <c r="J36" s="48" t="s">
        <v>10</v>
      </c>
      <c r="K36" s="48"/>
    </row>
    <row r="37" spans="2:8" ht="12.75">
      <c r="B37" s="2" t="s">
        <v>8</v>
      </c>
      <c r="C37" s="29"/>
      <c r="D37" s="48"/>
      <c r="E37" s="48"/>
      <c r="F37" s="30"/>
      <c r="G37" s="48"/>
      <c r="H37" s="48"/>
    </row>
    <row r="38" spans="2:8" ht="12.75">
      <c r="B38" s="29"/>
      <c r="C38" s="29"/>
      <c r="D38" s="29"/>
      <c r="E38" s="30"/>
      <c r="F38" s="30"/>
      <c r="G38" s="29"/>
      <c r="H38" s="29"/>
    </row>
    <row r="39" spans="2:8" ht="12.75">
      <c r="B39" s="29"/>
      <c r="C39" s="29"/>
      <c r="D39" s="29"/>
      <c r="E39" s="30"/>
      <c r="F39" s="30"/>
      <c r="G39" s="29"/>
      <c r="H39" s="29"/>
    </row>
    <row r="40" spans="2:8" ht="12.75">
      <c r="B40" s="29"/>
      <c r="C40" s="29"/>
      <c r="D40" s="29"/>
      <c r="E40" s="29"/>
      <c r="F40" s="29"/>
      <c r="G40" s="29"/>
      <c r="H40" s="29"/>
    </row>
    <row r="41" spans="2:8" ht="12.75">
      <c r="B41" s="29"/>
      <c r="C41" s="29"/>
      <c r="D41" s="29"/>
      <c r="E41" s="29"/>
      <c r="F41" s="29"/>
      <c r="G41" s="29"/>
      <c r="H41" s="29"/>
    </row>
    <row r="42" spans="2:8" ht="12.75">
      <c r="B42" s="29"/>
      <c r="C42" s="29"/>
      <c r="D42" s="29"/>
      <c r="E42" s="29"/>
      <c r="F42" s="29"/>
      <c r="G42" s="29"/>
      <c r="H42" s="29"/>
    </row>
    <row r="43" spans="2:8" ht="12.75">
      <c r="B43" s="29"/>
      <c r="C43" s="29"/>
      <c r="D43" s="29"/>
      <c r="E43" s="29"/>
      <c r="F43" s="29"/>
      <c r="G43" s="29"/>
      <c r="H43" s="29"/>
    </row>
  </sheetData>
  <mergeCells count="32">
    <mergeCell ref="C25:D25"/>
    <mergeCell ref="G25:H25"/>
    <mergeCell ref="B32:I32"/>
    <mergeCell ref="J36:K36"/>
    <mergeCell ref="F35:G35"/>
    <mergeCell ref="F36:G36"/>
    <mergeCell ref="E26:F26"/>
    <mergeCell ref="G26:H26"/>
    <mergeCell ref="B31:L31"/>
    <mergeCell ref="D36:E36"/>
    <mergeCell ref="B1:L1"/>
    <mergeCell ref="B2:L2"/>
    <mergeCell ref="B3:L3"/>
    <mergeCell ref="B4:L4"/>
    <mergeCell ref="D37:E37"/>
    <mergeCell ref="G37:H37"/>
    <mergeCell ref="C8:D8"/>
    <mergeCell ref="E8:F8"/>
    <mergeCell ref="G8:H8"/>
    <mergeCell ref="C28:D28"/>
    <mergeCell ref="E28:F28"/>
    <mergeCell ref="G28:H28"/>
    <mergeCell ref="C26:D26"/>
    <mergeCell ref="E25:F25"/>
    <mergeCell ref="I8:J8"/>
    <mergeCell ref="I26:J26"/>
    <mergeCell ref="I28:J28"/>
    <mergeCell ref="K8:L8"/>
    <mergeCell ref="K26:L26"/>
    <mergeCell ref="K28:L28"/>
    <mergeCell ref="I25:J25"/>
    <mergeCell ref="K25:L25"/>
  </mergeCells>
  <printOptions/>
  <pageMargins left="1.1811023622047245" right="0" top="0.984251968503937" bottom="0.984251968503937" header="0" footer="0"/>
  <pageSetup fitToHeight="1" fitToWidth="1" horizontalDpi="600" verticalDpi="6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workbookViewId="0" topLeftCell="A9">
      <selection activeCell="B1" sqref="B1:H33"/>
    </sheetView>
  </sheetViews>
  <sheetFormatPr defaultColWidth="11.421875" defaultRowHeight="12.75"/>
  <cols>
    <col min="2" max="2" width="35.28125" style="0" customWidth="1"/>
    <col min="3" max="3" width="14.7109375" style="0" customWidth="1"/>
    <col min="4" max="4" width="13.140625" style="0" customWidth="1"/>
    <col min="5" max="5" width="20.421875" style="0" customWidth="1"/>
    <col min="6" max="6" width="9.7109375" style="0" customWidth="1"/>
    <col min="7" max="7" width="18.421875" style="0" customWidth="1"/>
  </cols>
  <sheetData>
    <row r="1" spans="2:7" ht="12.75">
      <c r="B1" s="48" t="s">
        <v>4</v>
      </c>
      <c r="C1" s="48"/>
      <c r="D1" s="48"/>
      <c r="E1" s="48"/>
      <c r="F1" s="48"/>
      <c r="G1" s="48"/>
    </row>
    <row r="2" spans="2:7" ht="12.75">
      <c r="B2" s="48" t="s">
        <v>14</v>
      </c>
      <c r="C2" s="48"/>
      <c r="D2" s="48"/>
      <c r="E2" s="48"/>
      <c r="F2" s="48"/>
      <c r="G2" s="48"/>
    </row>
    <row r="3" spans="2:7" ht="12.75">
      <c r="B3" s="48" t="s">
        <v>15</v>
      </c>
      <c r="C3" s="48"/>
      <c r="D3" s="48"/>
      <c r="E3" s="48"/>
      <c r="F3" s="48"/>
      <c r="G3" s="48"/>
    </row>
    <row r="4" spans="2:7" ht="12.75">
      <c r="B4" s="48" t="s">
        <v>5</v>
      </c>
      <c r="C4" s="48"/>
      <c r="D4" s="48"/>
      <c r="E4" s="48"/>
      <c r="F4" s="48"/>
      <c r="G4" s="48"/>
    </row>
    <row r="5" spans="2:7" ht="12.75">
      <c r="B5" s="48" t="s">
        <v>39</v>
      </c>
      <c r="C5" s="48"/>
      <c r="D5" s="48"/>
      <c r="E5" s="48"/>
      <c r="F5" s="48"/>
      <c r="G5" s="48"/>
    </row>
    <row r="6" spans="2:6" ht="12.75">
      <c r="B6" s="2"/>
      <c r="C6" s="2" t="s">
        <v>28</v>
      </c>
      <c r="D6" s="2" t="s">
        <v>29</v>
      </c>
      <c r="E6" s="31">
        <v>465000000</v>
      </c>
      <c r="F6" s="2"/>
    </row>
    <row r="7" spans="2:6" ht="12.75">
      <c r="B7" s="2"/>
      <c r="C7" s="2"/>
      <c r="D7" s="2" t="s">
        <v>30</v>
      </c>
      <c r="E7" s="31">
        <v>45000000</v>
      </c>
      <c r="F7" s="2"/>
    </row>
    <row r="8" spans="2:6" ht="13.5" thickBot="1">
      <c r="B8" s="4"/>
      <c r="C8" s="4"/>
      <c r="D8" s="4"/>
      <c r="E8" s="4"/>
      <c r="F8" s="4"/>
    </row>
    <row r="9" spans="2:7" ht="39" customHeight="1" thickBot="1">
      <c r="B9" s="5" t="s">
        <v>0</v>
      </c>
      <c r="C9" s="42" t="s">
        <v>33</v>
      </c>
      <c r="D9" s="43"/>
      <c r="E9" s="42" t="s">
        <v>34</v>
      </c>
      <c r="F9" s="43"/>
      <c r="G9" s="35" t="s">
        <v>35</v>
      </c>
    </row>
    <row r="10" spans="2:7" ht="12.75">
      <c r="B10" s="6" t="s">
        <v>2</v>
      </c>
      <c r="C10" s="7"/>
      <c r="D10" s="8"/>
      <c r="E10" s="7"/>
      <c r="F10" s="8"/>
      <c r="G10" s="36"/>
    </row>
    <row r="11" spans="2:7" ht="12.75">
      <c r="B11" s="9" t="s">
        <v>3</v>
      </c>
      <c r="C11" s="10"/>
      <c r="D11" s="11"/>
      <c r="E11" s="10"/>
      <c r="F11" s="11"/>
      <c r="G11" s="37"/>
    </row>
    <row r="12" spans="2:7" ht="12.75">
      <c r="B12" s="9"/>
      <c r="C12" s="10"/>
      <c r="D12" s="11"/>
      <c r="E12" s="10"/>
      <c r="F12" s="11"/>
      <c r="G12" s="37"/>
    </row>
    <row r="13" spans="2:7" ht="12.75">
      <c r="B13" s="9" t="s">
        <v>22</v>
      </c>
      <c r="C13" s="12">
        <f>302293289/408000</f>
        <v>740.9149240196078</v>
      </c>
      <c r="D13" s="13"/>
      <c r="E13" s="15">
        <f>1080006599/408000</f>
        <v>2647.07499754902</v>
      </c>
      <c r="F13" s="11"/>
      <c r="G13" s="38">
        <f>(C13*0.9)+(E13*0.1)</f>
        <v>931.530931372549</v>
      </c>
    </row>
    <row r="14" spans="2:7" ht="12.75">
      <c r="B14" s="16"/>
      <c r="C14" s="10"/>
      <c r="D14" s="13"/>
      <c r="E14" s="14"/>
      <c r="F14" s="11"/>
      <c r="G14" s="40"/>
    </row>
    <row r="15" spans="2:7" ht="12.75">
      <c r="B15" s="16"/>
      <c r="C15" s="10"/>
      <c r="D15" s="17"/>
      <c r="E15" s="14"/>
      <c r="F15" s="11"/>
      <c r="G15" s="40"/>
    </row>
    <row r="16" spans="2:7" ht="12.75">
      <c r="B16" s="9" t="s">
        <v>1</v>
      </c>
      <c r="C16" s="10">
        <v>511851144</v>
      </c>
      <c r="D16" s="17">
        <f>C16/C17</f>
        <v>4.358230616988267</v>
      </c>
      <c r="E16" s="18">
        <v>1746668663</v>
      </c>
      <c r="F16" s="19">
        <f>E16/E17</f>
        <v>8.203978524231985</v>
      </c>
      <c r="G16" s="38">
        <f>(D16*0.9)+(F16*0.1)</f>
        <v>4.742805407712639</v>
      </c>
    </row>
    <row r="17" spans="2:7" ht="12.75">
      <c r="B17" s="16"/>
      <c r="C17" s="21">
        <v>117444713</v>
      </c>
      <c r="D17" s="17"/>
      <c r="E17" s="20">
        <v>212905075</v>
      </c>
      <c r="F17" s="22"/>
      <c r="G17" s="38"/>
    </row>
    <row r="18" spans="2:7" ht="12.75">
      <c r="B18" s="16"/>
      <c r="C18" s="10"/>
      <c r="D18" s="17"/>
      <c r="E18" s="20"/>
      <c r="F18" s="22"/>
      <c r="G18" s="41"/>
    </row>
    <row r="19" spans="2:7" ht="12.75">
      <c r="B19" s="9" t="s">
        <v>16</v>
      </c>
      <c r="C19" s="10">
        <v>289378087</v>
      </c>
      <c r="D19" s="17">
        <f>C19/C20*100</f>
        <v>48.908583165936356</v>
      </c>
      <c r="E19" s="20">
        <v>1010362978</v>
      </c>
      <c r="F19" s="19">
        <f>E19/E20*100</f>
        <v>48.33417923399102</v>
      </c>
      <c r="G19" s="38">
        <f>(D19*0.9)+(F19*0.1)</f>
        <v>48.851142772741824</v>
      </c>
    </row>
    <row r="20" spans="2:7" ht="12.75">
      <c r="B20" s="16"/>
      <c r="C20" s="21">
        <v>591671376</v>
      </c>
      <c r="D20" s="17"/>
      <c r="E20" s="23">
        <v>2090369577</v>
      </c>
      <c r="F20" s="22"/>
      <c r="G20" s="38"/>
    </row>
    <row r="21" spans="2:7" ht="12.75">
      <c r="B21" s="16"/>
      <c r="C21" s="10"/>
      <c r="D21" s="13"/>
      <c r="E21" s="20"/>
      <c r="F21" s="11"/>
      <c r="G21" s="41"/>
    </row>
    <row r="22" spans="2:7" ht="13.5" thickBot="1">
      <c r="B22" s="25"/>
      <c r="C22" s="26"/>
      <c r="D22" s="27"/>
      <c r="E22" s="26"/>
      <c r="F22" s="27"/>
      <c r="G22" s="39"/>
    </row>
    <row r="23" spans="2:6" ht="12.75">
      <c r="B23" s="4"/>
      <c r="C23" s="4"/>
      <c r="D23" s="4"/>
      <c r="E23" s="4"/>
      <c r="F23" s="4"/>
    </row>
    <row r="24" spans="2:6" ht="12.75" customHeight="1">
      <c r="B24" s="49"/>
      <c r="C24" s="50"/>
      <c r="D24" s="50"/>
      <c r="E24" s="50"/>
      <c r="F24" s="50"/>
    </row>
    <row r="25" spans="2:6" ht="12.75">
      <c r="B25" s="4"/>
      <c r="C25" s="4"/>
      <c r="D25" s="4"/>
      <c r="E25" s="4"/>
      <c r="F25" s="4"/>
    </row>
    <row r="26" spans="2:6" ht="12.75">
      <c r="B26" s="4"/>
      <c r="C26" s="4"/>
      <c r="D26" s="4"/>
      <c r="E26" s="28"/>
      <c r="F26" s="28"/>
    </row>
    <row r="27" spans="2:6" ht="12.75">
      <c r="B27" s="29"/>
      <c r="C27" s="29"/>
      <c r="D27" s="29"/>
      <c r="E27" s="30"/>
      <c r="F27" s="30"/>
    </row>
    <row r="28" spans="2:6" ht="12.75">
      <c r="B28" s="29"/>
      <c r="C28" s="29"/>
      <c r="D28" s="29"/>
      <c r="E28" s="30"/>
      <c r="F28" s="30"/>
    </row>
    <row r="29" spans="2:7" ht="12.75">
      <c r="B29" s="1" t="s">
        <v>6</v>
      </c>
      <c r="C29" s="29"/>
      <c r="D29" s="48" t="s">
        <v>13</v>
      </c>
      <c r="E29" s="48"/>
      <c r="F29" s="30"/>
      <c r="G29" s="2" t="s">
        <v>7</v>
      </c>
    </row>
    <row r="30" spans="2:7" ht="12.75">
      <c r="B30" s="2" t="s">
        <v>8</v>
      </c>
      <c r="C30" s="29"/>
      <c r="D30" s="48" t="s">
        <v>9</v>
      </c>
      <c r="E30" s="48"/>
      <c r="F30" s="30"/>
      <c r="G30" s="2" t="s">
        <v>37</v>
      </c>
    </row>
    <row r="31" spans="2:6" ht="12.75">
      <c r="B31" s="29"/>
      <c r="C31" s="29"/>
      <c r="D31" s="29"/>
      <c r="E31" s="30"/>
      <c r="F31" s="30"/>
    </row>
    <row r="32" spans="2:6" ht="12.75">
      <c r="B32" s="29"/>
      <c r="C32" s="29"/>
      <c r="D32" s="29"/>
      <c r="E32" s="30"/>
      <c r="F32" s="30"/>
    </row>
    <row r="33" spans="2:6" ht="12.75">
      <c r="B33" s="29"/>
      <c r="C33" s="29"/>
      <c r="D33" s="29"/>
      <c r="E33" s="29"/>
      <c r="F33" s="29"/>
    </row>
    <row r="34" spans="2:6" ht="12.75">
      <c r="B34" s="29"/>
      <c r="C34" s="29"/>
      <c r="D34" s="29"/>
      <c r="E34" s="29"/>
      <c r="F34" s="29"/>
    </row>
    <row r="35" spans="2:6" ht="12.75">
      <c r="B35" s="29"/>
      <c r="C35" s="29"/>
      <c r="D35" s="29"/>
      <c r="E35" s="29"/>
      <c r="F35" s="29"/>
    </row>
    <row r="36" spans="2:6" ht="12.75">
      <c r="B36" s="29"/>
      <c r="C36" s="29"/>
      <c r="D36" s="29"/>
      <c r="E36" s="29"/>
      <c r="F36" s="29"/>
    </row>
  </sheetData>
  <mergeCells count="10">
    <mergeCell ref="B5:G5"/>
    <mergeCell ref="B1:G1"/>
    <mergeCell ref="B2:G2"/>
    <mergeCell ref="B3:G3"/>
    <mergeCell ref="B4:G4"/>
    <mergeCell ref="D29:E29"/>
    <mergeCell ref="D30:E30"/>
    <mergeCell ref="C9:D9"/>
    <mergeCell ref="E9:F9"/>
    <mergeCell ref="B24:F24"/>
  </mergeCells>
  <printOptions horizontalCentered="1" verticalCentered="1"/>
  <pageMargins left="0.7874015748031497" right="0" top="0.984251968503937" bottom="0.984251968503937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workbookViewId="0" topLeftCell="B13">
      <selection activeCell="B1" sqref="B1:G38"/>
    </sheetView>
  </sheetViews>
  <sheetFormatPr defaultColWidth="11.421875" defaultRowHeight="12.75"/>
  <cols>
    <col min="2" max="2" width="35.28125" style="0" customWidth="1"/>
    <col min="3" max="3" width="20.421875" style="0" customWidth="1"/>
    <col min="4" max="4" width="11.28125" style="0" customWidth="1"/>
    <col min="5" max="5" width="22.8515625" style="0" customWidth="1"/>
    <col min="6" max="6" width="12.8515625" style="0" customWidth="1"/>
    <col min="7" max="7" width="15.57421875" style="0" customWidth="1"/>
  </cols>
  <sheetData>
    <row r="1" spans="2:7" ht="12.75">
      <c r="B1" s="48" t="s">
        <v>4</v>
      </c>
      <c r="C1" s="48"/>
      <c r="D1" s="48"/>
      <c r="E1" s="48"/>
      <c r="F1" s="48"/>
      <c r="G1" s="48"/>
    </row>
    <row r="2" spans="2:7" ht="12.75">
      <c r="B2" s="48" t="s">
        <v>14</v>
      </c>
      <c r="C2" s="48"/>
      <c r="D2" s="48"/>
      <c r="E2" s="48"/>
      <c r="F2" s="48"/>
      <c r="G2" s="48"/>
    </row>
    <row r="3" spans="2:7" ht="12.75">
      <c r="B3" s="48" t="s">
        <v>15</v>
      </c>
      <c r="C3" s="48"/>
      <c r="D3" s="48"/>
      <c r="E3" s="48"/>
      <c r="F3" s="48"/>
      <c r="G3" s="48"/>
    </row>
    <row r="4" spans="2:7" ht="12.75">
      <c r="B4" s="48" t="s">
        <v>5</v>
      </c>
      <c r="C4" s="48"/>
      <c r="D4" s="48"/>
      <c r="E4" s="48"/>
      <c r="F4" s="48"/>
      <c r="G4" s="48"/>
    </row>
    <row r="5" spans="2:7" ht="12.75">
      <c r="B5" s="48" t="s">
        <v>40</v>
      </c>
      <c r="C5" s="48"/>
      <c r="D5" s="48"/>
      <c r="E5" s="48"/>
      <c r="F5" s="48"/>
      <c r="G5" s="48"/>
    </row>
    <row r="6" spans="2:6" ht="12.75">
      <c r="B6" s="2"/>
      <c r="C6" s="31">
        <v>465000000</v>
      </c>
      <c r="D6" s="2"/>
      <c r="E6" s="2"/>
      <c r="F6" s="2"/>
    </row>
    <row r="7" spans="2:6" ht="12.75">
      <c r="B7" s="2"/>
      <c r="C7" s="31">
        <v>45000000</v>
      </c>
      <c r="D7" s="2"/>
      <c r="E7" s="2"/>
      <c r="F7" s="2"/>
    </row>
    <row r="8" spans="2:6" ht="13.5" thickBot="1">
      <c r="B8" s="4"/>
      <c r="C8" s="4"/>
      <c r="D8" s="4"/>
      <c r="E8" s="4"/>
      <c r="F8" s="4"/>
    </row>
    <row r="9" spans="2:7" ht="56.25" customHeight="1" thickBot="1">
      <c r="B9" s="5" t="s">
        <v>0</v>
      </c>
      <c r="C9" s="42" t="s">
        <v>31</v>
      </c>
      <c r="D9" s="43"/>
      <c r="E9" s="42" t="s">
        <v>32</v>
      </c>
      <c r="F9" s="43"/>
      <c r="G9" s="35" t="s">
        <v>38</v>
      </c>
    </row>
    <row r="10" spans="2:7" ht="12.75">
      <c r="B10" s="6" t="s">
        <v>2</v>
      </c>
      <c r="C10" s="7"/>
      <c r="D10" s="8"/>
      <c r="E10" s="7"/>
      <c r="F10" s="8"/>
      <c r="G10" s="36"/>
    </row>
    <row r="11" spans="2:7" ht="12.75">
      <c r="B11" s="9" t="s">
        <v>3</v>
      </c>
      <c r="C11" s="10"/>
      <c r="D11" s="11"/>
      <c r="E11" s="10"/>
      <c r="F11" s="11"/>
      <c r="G11" s="37"/>
    </row>
    <row r="12" spans="2:7" ht="12.75">
      <c r="B12" s="9"/>
      <c r="C12" s="10"/>
      <c r="D12" s="11"/>
      <c r="E12" s="10"/>
      <c r="F12" s="11"/>
      <c r="G12" s="37"/>
    </row>
    <row r="13" spans="2:7" ht="12.75">
      <c r="B13" s="9" t="s">
        <v>22</v>
      </c>
      <c r="C13" s="15">
        <f>2652649000/408000</f>
        <v>6501.59068627451</v>
      </c>
      <c r="D13" s="11"/>
      <c r="E13" s="15">
        <f>322733000/408000</f>
        <v>791.0122549019608</v>
      </c>
      <c r="F13" s="11"/>
      <c r="G13" s="38">
        <f>(C13*0.54)+(E13*0.46)</f>
        <v>3874.7246078431376</v>
      </c>
    </row>
    <row r="14" spans="2:7" ht="12.75">
      <c r="B14" s="16"/>
      <c r="C14" s="14"/>
      <c r="D14" s="11"/>
      <c r="E14" s="10"/>
      <c r="F14" s="11"/>
      <c r="G14" s="37"/>
    </row>
    <row r="15" spans="2:7" ht="12.75">
      <c r="B15" s="16"/>
      <c r="C15" s="14"/>
      <c r="D15" s="11"/>
      <c r="E15" s="10"/>
      <c r="F15" s="11"/>
      <c r="G15" s="37"/>
    </row>
    <row r="16" spans="2:7" ht="13.5" thickBot="1">
      <c r="B16" s="9" t="s">
        <v>1</v>
      </c>
      <c r="C16" s="18">
        <v>13736979000</v>
      </c>
      <c r="D16" s="19">
        <f>C16/C17</f>
        <v>1.0173473654462182</v>
      </c>
      <c r="E16" s="15">
        <v>685756564</v>
      </c>
      <c r="F16" s="19">
        <f>E16/E17</f>
        <v>1.2427592708283663</v>
      </c>
      <c r="G16" s="38">
        <f>(D16*0.54)+(F16*0.46)</f>
        <v>1.1210368419220065</v>
      </c>
    </row>
    <row r="17" spans="2:7" ht="12.75">
      <c r="B17" s="16"/>
      <c r="C17" s="20">
        <v>13502742000</v>
      </c>
      <c r="D17" s="22"/>
      <c r="E17" s="33">
        <v>551801608</v>
      </c>
      <c r="F17" s="22"/>
      <c r="G17" s="38"/>
    </row>
    <row r="18" spans="2:7" ht="12.75">
      <c r="B18" s="16"/>
      <c r="C18" s="20"/>
      <c r="D18" s="22"/>
      <c r="E18" s="10"/>
      <c r="F18" s="22"/>
      <c r="G18" s="37"/>
    </row>
    <row r="19" spans="2:7" ht="13.5" thickBot="1">
      <c r="B19" s="9" t="s">
        <v>16</v>
      </c>
      <c r="C19" s="20">
        <v>13502742000</v>
      </c>
      <c r="D19" s="19">
        <f>C19/C20*100</f>
        <v>83.58040978395384</v>
      </c>
      <c r="E19" s="15">
        <v>575134941</v>
      </c>
      <c r="F19" s="19">
        <f>E19/E20*100</f>
        <v>64.0556186350413</v>
      </c>
      <c r="G19" s="38">
        <f>(D19*0.54)+(F19*0.46)</f>
        <v>74.59900585545407</v>
      </c>
    </row>
    <row r="20" spans="2:7" ht="12.75">
      <c r="B20" s="16"/>
      <c r="C20" s="23">
        <v>16155391000</v>
      </c>
      <c r="D20" s="22"/>
      <c r="E20" s="33">
        <v>897868061</v>
      </c>
      <c r="F20" s="22"/>
      <c r="G20" s="38"/>
    </row>
    <row r="21" spans="2:7" ht="12.75">
      <c r="B21" s="16"/>
      <c r="C21" s="20"/>
      <c r="D21" s="11"/>
      <c r="E21" s="10"/>
      <c r="F21" s="11"/>
      <c r="G21" s="37"/>
    </row>
    <row r="22" spans="2:7" ht="13.5" thickBot="1">
      <c r="B22" s="25"/>
      <c r="C22" s="26"/>
      <c r="D22" s="27"/>
      <c r="E22" s="26"/>
      <c r="F22" s="27"/>
      <c r="G22" s="39"/>
    </row>
    <row r="23" spans="2:6" ht="12.75">
      <c r="B23" s="4"/>
      <c r="C23" s="4"/>
      <c r="D23" s="4"/>
      <c r="E23" s="4"/>
      <c r="F23" s="4"/>
    </row>
    <row r="24" spans="2:6" ht="12.75" customHeight="1">
      <c r="B24" s="49"/>
      <c r="C24" s="50"/>
      <c r="D24" s="50"/>
      <c r="E24" s="50"/>
      <c r="F24" s="50"/>
    </row>
    <row r="25" spans="2:6" ht="12.75">
      <c r="B25" s="4"/>
      <c r="C25" s="4"/>
      <c r="D25" s="4"/>
      <c r="E25" s="4"/>
      <c r="F25" s="4"/>
    </row>
    <row r="26" spans="2:6" ht="24.75" customHeight="1">
      <c r="B26" s="51"/>
      <c r="C26" s="51"/>
      <c r="D26" s="51"/>
      <c r="E26" s="51"/>
      <c r="F26" s="51"/>
    </row>
    <row r="27" spans="2:6" ht="12.75">
      <c r="B27" s="4"/>
      <c r="C27" s="28"/>
      <c r="D27" s="28"/>
      <c r="E27" s="4"/>
      <c r="F27" s="4"/>
    </row>
    <row r="28" spans="2:6" ht="12.75">
      <c r="B28" s="29"/>
      <c r="C28" s="30"/>
      <c r="D28" s="30"/>
      <c r="E28" s="29"/>
      <c r="F28" s="29"/>
    </row>
    <row r="29" spans="2:6" ht="12.75">
      <c r="B29" s="29"/>
      <c r="C29" s="30"/>
      <c r="D29" s="30"/>
      <c r="E29" s="29"/>
      <c r="F29" s="29"/>
    </row>
    <row r="30" spans="2:6" ht="12.75">
      <c r="B30" s="1" t="s">
        <v>6</v>
      </c>
      <c r="C30" s="2"/>
      <c r="D30" s="30"/>
      <c r="E30" s="3" t="s">
        <v>36</v>
      </c>
      <c r="F30" s="29"/>
    </row>
    <row r="31" spans="2:6" ht="12.75">
      <c r="B31" s="2" t="s">
        <v>8</v>
      </c>
      <c r="C31" s="2"/>
      <c r="D31" s="30"/>
      <c r="E31" s="48" t="s">
        <v>9</v>
      </c>
      <c r="F31" s="48"/>
    </row>
    <row r="32" spans="2:6" ht="12.75">
      <c r="B32" s="29"/>
      <c r="C32" s="30"/>
      <c r="D32" s="30"/>
      <c r="E32" s="29"/>
      <c r="F32" s="29"/>
    </row>
    <row r="33" spans="2:6" ht="12.75">
      <c r="B33" s="29"/>
      <c r="C33" s="30"/>
      <c r="D33" s="30"/>
      <c r="E33" s="29"/>
      <c r="F33" s="29"/>
    </row>
    <row r="34" spans="2:6" ht="12.75">
      <c r="B34" s="29"/>
      <c r="C34" s="29"/>
      <c r="D34" s="29"/>
      <c r="E34" s="29"/>
      <c r="F34" s="29"/>
    </row>
    <row r="35" spans="2:6" ht="12.75">
      <c r="B35" s="29"/>
      <c r="C35" s="52" t="s">
        <v>7</v>
      </c>
      <c r="D35" s="52"/>
      <c r="E35" s="52"/>
      <c r="F35" s="29"/>
    </row>
    <row r="36" spans="2:6" ht="12.75">
      <c r="B36" s="29"/>
      <c r="C36" s="52" t="s">
        <v>10</v>
      </c>
      <c r="D36" s="52"/>
      <c r="E36" s="52"/>
      <c r="F36" s="29"/>
    </row>
    <row r="37" spans="2:6" ht="12.75">
      <c r="B37" s="29"/>
      <c r="C37" s="29"/>
      <c r="D37" s="29"/>
      <c r="E37" s="29"/>
      <c r="F37" s="29"/>
    </row>
  </sheetData>
  <mergeCells count="12">
    <mergeCell ref="B1:G1"/>
    <mergeCell ref="B2:G2"/>
    <mergeCell ref="B3:G3"/>
    <mergeCell ref="B4:G4"/>
    <mergeCell ref="B26:F26"/>
    <mergeCell ref="B24:F24"/>
    <mergeCell ref="C36:E36"/>
    <mergeCell ref="B5:G5"/>
    <mergeCell ref="E31:F31"/>
    <mergeCell ref="C9:D9"/>
    <mergeCell ref="E9:F9"/>
    <mergeCell ref="C35:E3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5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workbookViewId="0" topLeftCell="E14">
      <selection activeCell="B1" sqref="B1:L32"/>
    </sheetView>
  </sheetViews>
  <sheetFormatPr defaultColWidth="11.421875" defaultRowHeight="12.75"/>
  <cols>
    <col min="2" max="2" width="35.28125" style="0" customWidth="1"/>
    <col min="3" max="3" width="14.7109375" style="0" customWidth="1"/>
    <col min="4" max="4" width="13.140625" style="0" customWidth="1"/>
    <col min="5" max="5" width="20.421875" style="0" customWidth="1"/>
    <col min="6" max="6" width="11.28125" style="0" customWidth="1"/>
    <col min="7" max="7" width="22.8515625" style="0" customWidth="1"/>
    <col min="8" max="8" width="12.8515625" style="0" customWidth="1"/>
    <col min="9" max="9" width="15.00390625" style="0" customWidth="1"/>
    <col min="11" max="11" width="35.00390625" style="0" customWidth="1"/>
    <col min="12" max="12" width="10.140625" style="0" customWidth="1"/>
  </cols>
  <sheetData>
    <row r="1" spans="2:12" ht="12.75">
      <c r="B1" s="48" t="s">
        <v>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12.75">
      <c r="B2" s="48" t="s">
        <v>14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12.75">
      <c r="B3" s="48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12.75">
      <c r="B4" s="48" t="s">
        <v>5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8" ht="12.75">
      <c r="B5" s="2"/>
      <c r="C5" s="2" t="s">
        <v>28</v>
      </c>
      <c r="D5" s="2" t="s">
        <v>29</v>
      </c>
      <c r="E5" s="31">
        <v>465000000</v>
      </c>
      <c r="F5" s="2"/>
      <c r="G5" s="2"/>
      <c r="H5" s="2"/>
    </row>
    <row r="6" spans="2:8" ht="12.75">
      <c r="B6" s="2"/>
      <c r="C6" s="2"/>
      <c r="D6" s="2" t="s">
        <v>30</v>
      </c>
      <c r="E6" s="31">
        <v>45000000</v>
      </c>
      <c r="F6" s="2"/>
      <c r="G6" s="2"/>
      <c r="H6" s="2"/>
    </row>
    <row r="7" spans="2:8" ht="13.5" thickBot="1">
      <c r="B7" s="4"/>
      <c r="C7" s="4"/>
      <c r="D7" s="4"/>
      <c r="E7" s="4"/>
      <c r="F7" s="4"/>
      <c r="G7" s="4"/>
      <c r="H7" s="4"/>
    </row>
    <row r="8" spans="2:12" ht="39" customHeight="1" thickBot="1">
      <c r="B8" s="5" t="s">
        <v>0</v>
      </c>
      <c r="C8" s="42" t="s">
        <v>17</v>
      </c>
      <c r="D8" s="43"/>
      <c r="E8" s="42" t="s">
        <v>18</v>
      </c>
      <c r="F8" s="43"/>
      <c r="G8" s="42" t="s">
        <v>19</v>
      </c>
      <c r="H8" s="43"/>
      <c r="I8" s="42" t="s">
        <v>20</v>
      </c>
      <c r="J8" s="43"/>
      <c r="K8" s="42" t="s">
        <v>21</v>
      </c>
      <c r="L8" s="43"/>
    </row>
    <row r="9" spans="2:12" ht="12.75">
      <c r="B9" s="6" t="s">
        <v>2</v>
      </c>
      <c r="C9" s="7"/>
      <c r="D9" s="8"/>
      <c r="E9" s="7"/>
      <c r="F9" s="8"/>
      <c r="G9" s="7"/>
      <c r="H9" s="8"/>
      <c r="I9" s="7"/>
      <c r="J9" s="8"/>
      <c r="K9" s="7"/>
      <c r="L9" s="8"/>
    </row>
    <row r="10" spans="2:12" ht="12.75">
      <c r="B10" s="9" t="s">
        <v>3</v>
      </c>
      <c r="C10" s="10"/>
      <c r="D10" s="11"/>
      <c r="E10" s="10"/>
      <c r="F10" s="11"/>
      <c r="G10" s="10"/>
      <c r="H10" s="11"/>
      <c r="I10" s="10"/>
      <c r="J10" s="11"/>
      <c r="K10" s="10"/>
      <c r="L10" s="11"/>
    </row>
    <row r="11" spans="2:12" ht="12.75">
      <c r="B11" s="9"/>
      <c r="C11" s="10"/>
      <c r="D11" s="11"/>
      <c r="E11" s="10"/>
      <c r="F11" s="11"/>
      <c r="G11" s="10"/>
      <c r="H11" s="11"/>
      <c r="I11" s="10"/>
      <c r="J11" s="11"/>
      <c r="K11" s="10"/>
      <c r="L11" s="11"/>
    </row>
    <row r="12" spans="2:12" ht="12.75">
      <c r="B12" s="9" t="s">
        <v>22</v>
      </c>
      <c r="C12" s="15" t="s">
        <v>39</v>
      </c>
      <c r="D12" s="13"/>
      <c r="E12" s="14" t="s">
        <v>40</v>
      </c>
      <c r="F12" s="11"/>
      <c r="G12" s="15">
        <f>6431608000/408000</f>
        <v>15763.745098039215</v>
      </c>
      <c r="H12" s="11"/>
      <c r="I12" s="15">
        <f>3425354919/408000</f>
        <v>8395.47774264706</v>
      </c>
      <c r="J12" s="11"/>
      <c r="K12" s="15">
        <f>4783508327/408000</f>
        <v>11724.285115196079</v>
      </c>
      <c r="L12" s="11"/>
    </row>
    <row r="13" spans="2:12" ht="12.75">
      <c r="B13" s="16"/>
      <c r="C13" s="10"/>
      <c r="D13" s="13"/>
      <c r="E13" s="14"/>
      <c r="F13" s="11"/>
      <c r="G13" s="10"/>
      <c r="H13" s="11"/>
      <c r="I13" s="10"/>
      <c r="J13" s="11"/>
      <c r="K13" s="10"/>
      <c r="L13" s="11"/>
    </row>
    <row r="14" spans="2:12" ht="12.75">
      <c r="B14" s="16"/>
      <c r="C14" s="10"/>
      <c r="D14" s="17"/>
      <c r="E14" s="14"/>
      <c r="F14" s="11"/>
      <c r="G14" s="10"/>
      <c r="H14" s="11"/>
      <c r="I14" s="10"/>
      <c r="J14" s="11"/>
      <c r="K14" s="10"/>
      <c r="L14" s="11"/>
    </row>
    <row r="15" spans="2:12" ht="12.75">
      <c r="B15" s="9" t="s">
        <v>1</v>
      </c>
      <c r="C15" s="15" t="s">
        <v>39</v>
      </c>
      <c r="D15" s="17"/>
      <c r="E15" s="14" t="s">
        <v>40</v>
      </c>
      <c r="F15" s="19"/>
      <c r="G15" s="20">
        <v>14684003000</v>
      </c>
      <c r="H15" s="19">
        <f>G15/G16</f>
        <v>2.7408884702769334</v>
      </c>
      <c r="I15" s="20">
        <v>4655314059</v>
      </c>
      <c r="J15" s="19">
        <f>I15/I16</f>
        <v>1.825720634383127</v>
      </c>
      <c r="K15" s="20">
        <v>7277942239</v>
      </c>
      <c r="L15" s="19">
        <f>K15/K16</f>
        <v>2.3825231960377526</v>
      </c>
    </row>
    <row r="16" spans="2:12" ht="12.75">
      <c r="B16" s="16"/>
      <c r="C16" s="10"/>
      <c r="D16" s="17"/>
      <c r="E16" s="14"/>
      <c r="F16" s="22"/>
      <c r="G16" s="23">
        <v>5357388000</v>
      </c>
      <c r="H16" s="22"/>
      <c r="I16" s="23">
        <v>2549850164</v>
      </c>
      <c r="J16" s="22"/>
      <c r="K16" s="23">
        <v>3054720412</v>
      </c>
      <c r="L16" s="22"/>
    </row>
    <row r="17" spans="2:12" ht="12.75">
      <c r="B17" s="16"/>
      <c r="C17" s="10"/>
      <c r="D17" s="17"/>
      <c r="E17" s="20"/>
      <c r="F17" s="22"/>
      <c r="G17" s="10"/>
      <c r="H17" s="22"/>
      <c r="I17" s="10"/>
      <c r="J17" s="22"/>
      <c r="K17" s="10"/>
      <c r="L17" s="22"/>
    </row>
    <row r="18" spans="2:12" ht="12.75">
      <c r="B18" s="9" t="s">
        <v>16</v>
      </c>
      <c r="C18" s="15" t="s">
        <v>39</v>
      </c>
      <c r="D18" s="17"/>
      <c r="E18" s="14" t="s">
        <v>40</v>
      </c>
      <c r="F18" s="19"/>
      <c r="G18" s="20">
        <v>8687950000</v>
      </c>
      <c r="H18" s="19">
        <f>G18/G19*100</f>
        <v>57.46166653813557</v>
      </c>
      <c r="I18" s="20">
        <v>5012619584</v>
      </c>
      <c r="J18" s="19">
        <f>I18/I19*100</f>
        <v>59.40548381933706</v>
      </c>
      <c r="K18" s="23">
        <v>3464333550</v>
      </c>
      <c r="L18" s="19">
        <f>K18/K19*100</f>
        <v>42.00290938725037</v>
      </c>
    </row>
    <row r="19" spans="2:12" ht="12.75">
      <c r="B19" s="16"/>
      <c r="C19" s="10"/>
      <c r="D19" s="17"/>
      <c r="E19" s="14"/>
      <c r="F19" s="22"/>
      <c r="G19" s="23">
        <v>15119558000</v>
      </c>
      <c r="H19" s="22"/>
      <c r="I19" s="23">
        <v>8437974513</v>
      </c>
      <c r="J19" s="22"/>
      <c r="K19" s="20">
        <v>8247841877</v>
      </c>
      <c r="L19" s="22"/>
    </row>
    <row r="20" spans="2:12" ht="12.75">
      <c r="B20" s="16"/>
      <c r="C20" s="10"/>
      <c r="D20" s="13"/>
      <c r="E20" s="20"/>
      <c r="F20" s="11"/>
      <c r="G20" s="10"/>
      <c r="H20" s="11"/>
      <c r="I20" s="10"/>
      <c r="J20" s="11"/>
      <c r="K20" s="10"/>
      <c r="L20" s="11"/>
    </row>
    <row r="21" spans="2:12" ht="12.75">
      <c r="B21" s="16"/>
      <c r="C21" s="10"/>
      <c r="D21" s="13"/>
      <c r="E21" s="14"/>
      <c r="F21" s="11"/>
      <c r="G21" s="10"/>
      <c r="H21" s="11"/>
      <c r="I21" s="10"/>
      <c r="J21" s="11"/>
      <c r="K21" s="10"/>
      <c r="L21" s="11"/>
    </row>
    <row r="22" spans="2:12" ht="13.5" thickBot="1">
      <c r="B22" s="25"/>
      <c r="C22" s="26"/>
      <c r="D22" s="27"/>
      <c r="E22" s="26"/>
      <c r="F22" s="27"/>
      <c r="G22" s="26"/>
      <c r="H22" s="27"/>
      <c r="I22" s="26"/>
      <c r="J22" s="27"/>
      <c r="K22" s="26"/>
      <c r="L22" s="27"/>
    </row>
    <row r="23" spans="2:8" ht="12.75">
      <c r="B23" s="4"/>
      <c r="C23" s="4"/>
      <c r="D23" s="4"/>
      <c r="E23" s="4"/>
      <c r="F23" s="4"/>
      <c r="G23" s="4"/>
      <c r="H23" s="4"/>
    </row>
    <row r="24" spans="2:12" ht="12.75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2:9" ht="12.75" customHeight="1">
      <c r="B25" s="49"/>
      <c r="C25" s="49"/>
      <c r="D25" s="49"/>
      <c r="E25" s="49"/>
      <c r="F25" s="49"/>
      <c r="G25" s="49"/>
      <c r="H25" s="49"/>
      <c r="I25" s="49"/>
    </row>
    <row r="26" spans="2:8" ht="12.75">
      <c r="B26" s="4"/>
      <c r="C26" s="4"/>
      <c r="D26" s="4"/>
      <c r="E26" s="28"/>
      <c r="F26" s="28"/>
      <c r="G26" s="4"/>
      <c r="H26" s="4"/>
    </row>
    <row r="27" spans="2:8" ht="12.75">
      <c r="B27" s="29"/>
      <c r="C27" s="29"/>
      <c r="D27" s="29"/>
      <c r="E27" s="30"/>
      <c r="F27" s="30"/>
      <c r="G27" s="29"/>
      <c r="H27" s="29"/>
    </row>
    <row r="28" spans="2:11" ht="12.75">
      <c r="B28" s="1" t="s">
        <v>6</v>
      </c>
      <c r="C28" s="29"/>
      <c r="D28" s="29"/>
      <c r="E28" s="30"/>
      <c r="F28" s="48" t="s">
        <v>13</v>
      </c>
      <c r="G28" s="48"/>
      <c r="H28" s="29"/>
      <c r="J28" s="48" t="s">
        <v>7</v>
      </c>
      <c r="K28" s="48"/>
    </row>
    <row r="29" spans="2:11" ht="12.75">
      <c r="B29" s="2" t="s">
        <v>8</v>
      </c>
      <c r="C29" s="29"/>
      <c r="D29" s="48"/>
      <c r="E29" s="48"/>
      <c r="F29" s="48" t="s">
        <v>9</v>
      </c>
      <c r="G29" s="48"/>
      <c r="H29" s="29"/>
      <c r="J29" s="48" t="s">
        <v>10</v>
      </c>
      <c r="K29" s="48"/>
    </row>
    <row r="30" spans="2:8" ht="12.75">
      <c r="B30" s="2"/>
      <c r="C30" s="29"/>
      <c r="D30" s="48"/>
      <c r="E30" s="48"/>
      <c r="F30" s="30"/>
      <c r="G30" s="48"/>
      <c r="H30" s="48"/>
    </row>
    <row r="31" spans="2:8" ht="12.75">
      <c r="B31" s="29"/>
      <c r="C31" s="29"/>
      <c r="D31" s="29"/>
      <c r="E31" s="30"/>
      <c r="F31" s="30"/>
      <c r="G31" s="29"/>
      <c r="H31" s="29"/>
    </row>
    <row r="32" spans="2:8" ht="12.75">
      <c r="B32" s="29"/>
      <c r="C32" s="29"/>
      <c r="D32" s="29"/>
      <c r="E32" s="30"/>
      <c r="F32" s="30"/>
      <c r="G32" s="29"/>
      <c r="H32" s="29"/>
    </row>
    <row r="33" spans="2:8" ht="12.75">
      <c r="B33" s="29"/>
      <c r="C33" s="29"/>
      <c r="D33" s="29"/>
      <c r="E33" s="29"/>
      <c r="F33" s="29"/>
      <c r="G33" s="29"/>
      <c r="H33" s="29"/>
    </row>
    <row r="34" spans="2:8" ht="12.75">
      <c r="B34" s="29"/>
      <c r="C34" s="29"/>
      <c r="D34" s="29"/>
      <c r="E34" s="29"/>
      <c r="F34" s="29"/>
      <c r="G34" s="29"/>
      <c r="H34" s="29"/>
    </row>
    <row r="35" spans="2:8" ht="12.75">
      <c r="B35" s="29"/>
      <c r="C35" s="29"/>
      <c r="D35" s="29"/>
      <c r="E35" s="29"/>
      <c r="F35" s="29"/>
      <c r="G35" s="29"/>
      <c r="H35" s="29"/>
    </row>
    <row r="36" spans="2:8" ht="12.75">
      <c r="B36" s="29"/>
      <c r="C36" s="29"/>
      <c r="D36" s="29"/>
      <c r="E36" s="29"/>
      <c r="F36" s="29"/>
      <c r="G36" s="29"/>
      <c r="H36" s="29"/>
    </row>
  </sheetData>
  <mergeCells count="18">
    <mergeCell ref="K8:L8"/>
    <mergeCell ref="J28:K28"/>
    <mergeCell ref="D29:E29"/>
    <mergeCell ref="J29:K29"/>
    <mergeCell ref="D30:E30"/>
    <mergeCell ref="G30:H30"/>
    <mergeCell ref="C8:D8"/>
    <mergeCell ref="E8:F8"/>
    <mergeCell ref="G8:H8"/>
    <mergeCell ref="B25:I25"/>
    <mergeCell ref="F28:G28"/>
    <mergeCell ref="F29:G29"/>
    <mergeCell ref="B24:L24"/>
    <mergeCell ref="I8:J8"/>
    <mergeCell ref="B1:L1"/>
    <mergeCell ref="B2:L2"/>
    <mergeCell ref="B3:L3"/>
    <mergeCell ref="B4:L4"/>
  </mergeCells>
  <printOptions horizontalCentered="1" verticalCentered="1"/>
  <pageMargins left="1.1811023622047245" right="0" top="0.984251968503937" bottom="0.984251968503937" header="0" footer="0"/>
  <pageSetup fitToHeight="1" fitToWidth="1" horizontalDpi="600" verticalDpi="600" orientation="landscape" paperSize="5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Carmenps</dc:creator>
  <cp:keywords/>
  <dc:description/>
  <cp:lastModifiedBy>Carmenps</cp:lastModifiedBy>
  <cp:lastPrinted>2007-05-14T15:18:17Z</cp:lastPrinted>
  <dcterms:created xsi:type="dcterms:W3CDTF">2006-05-18T13:48:18Z</dcterms:created>
  <dcterms:modified xsi:type="dcterms:W3CDTF">2007-05-14T15:26:37Z</dcterms:modified>
  <cp:category/>
  <cp:version/>
  <cp:contentType/>
  <cp:contentStatus/>
</cp:coreProperties>
</file>