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209"/>
  <workbookPr/>
  <mc:AlternateContent xmlns:mc="http://schemas.openxmlformats.org/markup-compatibility/2006">
    <mc:Choice Requires="x15">
      <x15ac:absPath xmlns:x15ac="http://schemas.microsoft.com/office/spreadsheetml/2010/11/ac" url="/Users/juanelo/Library/CloudStorage/Box-Box/Trabajo/4. UMNG/División de Contratación y Adquisiciones/2025/Procesos/Mayor/EP-MAYOR-005-2025 - VIGILANCIA/Adenda/"/>
    </mc:Choice>
  </mc:AlternateContent>
  <xr:revisionPtr revIDLastSave="0" documentId="13_ncr:1_{2D92F721-AF53-3743-9146-131920223620}" xr6:coauthVersionLast="47" xr6:coauthVersionMax="47" xr10:uidLastSave="{00000000-0000-0000-0000-000000000000}"/>
  <bookViews>
    <workbookView xWindow="0" yWindow="500" windowWidth="33600" windowHeight="19500" xr2:uid="{00000000-000D-0000-FFFF-FFFF00000000}"/>
  </bookViews>
  <sheets>
    <sheet name="DISPÓSITIVO SEGURIDAD 2025" sheetId="1" r:id="rId1"/>
    <sheet name="Hoja1" sheetId="3" state="hidden" r:id="rId2"/>
    <sheet name="PERSONAL" sheetId="2" state="hidden" r:id="rId3"/>
  </sheets>
  <definedNames>
    <definedName name="_xlnm._FilterDatabase" localSheetId="0" hidden="1">'DISPÓSITIVO SEGURIDAD 2025'!$O$1</definedName>
    <definedName name="_xlnm.Print_Area" localSheetId="0">'DISPÓSITIVO SEGURIDAD 2025'!$A$1:$N$141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62" i="1" l="1"/>
  <c r="S152" i="1"/>
  <c r="S153" i="1"/>
  <c r="D11" i="3"/>
  <c r="E11" i="3"/>
  <c r="C11" i="3"/>
  <c r="I5" i="1" l="1"/>
  <c r="J136" i="1" l="1"/>
  <c r="L136" i="1" s="1"/>
  <c r="J135" i="1"/>
  <c r="L135" i="1" s="1"/>
  <c r="E84" i="1"/>
  <c r="D127" i="1"/>
  <c r="G74" i="1"/>
  <c r="H74" i="1"/>
  <c r="H75" i="1" s="1"/>
  <c r="E83" i="1"/>
  <c r="J137" i="1"/>
  <c r="L137" i="1" s="1"/>
  <c r="M153" i="1"/>
  <c r="N153" i="1" s="1"/>
  <c r="O153" i="1" s="1"/>
  <c r="L69" i="1" l="1"/>
  <c r="M152" i="1" s="1"/>
  <c r="E114" i="1"/>
  <c r="E112" i="1"/>
  <c r="E128" i="1"/>
  <c r="E94" i="1"/>
  <c r="E124" i="1"/>
  <c r="E96" i="1"/>
  <c r="E41" i="1"/>
  <c r="E126" i="1"/>
  <c r="L138" i="1"/>
  <c r="E123" i="1"/>
  <c r="E108" i="1"/>
  <c r="E87" i="1"/>
  <c r="E39" i="1"/>
  <c r="E129" i="1"/>
  <c r="E121" i="1"/>
  <c r="E101" i="1"/>
  <c r="E85" i="1"/>
  <c r="D44" i="1"/>
  <c r="D41" i="1"/>
  <c r="D130" i="1"/>
  <c r="D39" i="1"/>
  <c r="D42" i="1"/>
  <c r="E125" i="1"/>
  <c r="E119" i="1"/>
  <c r="E103" i="1"/>
  <c r="E89" i="1"/>
  <c r="P153" i="1"/>
  <c r="I74" i="1"/>
  <c r="G75" i="1"/>
  <c r="I75" i="1" s="1"/>
  <c r="E42" i="1"/>
  <c r="E44" i="1"/>
  <c r="E86" i="1"/>
  <c r="E91" i="1"/>
  <c r="E93" i="1"/>
  <c r="E100" i="1"/>
  <c r="E107" i="1"/>
  <c r="E109" i="1"/>
  <c r="E111" i="1"/>
  <c r="E118" i="1"/>
  <c r="E120" i="1"/>
  <c r="G39" i="1" l="1"/>
  <c r="J40" i="1" s="1"/>
  <c r="K40" i="1" s="1"/>
  <c r="G41" i="1"/>
  <c r="J41" i="1" s="1"/>
  <c r="K41" i="1" s="1"/>
  <c r="L41" i="1" s="1"/>
  <c r="D126" i="1"/>
  <c r="G126" i="1" s="1"/>
  <c r="J126" i="1" s="1"/>
  <c r="K126" i="1" s="1"/>
  <c r="D84" i="1"/>
  <c r="G44" i="1"/>
  <c r="J44" i="1" s="1"/>
  <c r="K44" i="1" s="1"/>
  <c r="L44" i="1" s="1"/>
  <c r="G42" i="1"/>
  <c r="J43" i="1" s="1"/>
  <c r="K43" i="1" s="1"/>
  <c r="D81" i="1"/>
  <c r="D83" i="1"/>
  <c r="D89" i="1"/>
  <c r="D103" i="1"/>
  <c r="D111" i="1"/>
  <c r="D112" i="1"/>
  <c r="D120" i="1"/>
  <c r="D121" i="1"/>
  <c r="D124" i="1"/>
  <c r="D128" i="1"/>
  <c r="D85" i="1"/>
  <c r="D91" i="1"/>
  <c r="D96" i="1"/>
  <c r="D107" i="1"/>
  <c r="D108" i="1"/>
  <c r="D86" i="1"/>
  <c r="D87" i="1"/>
  <c r="D100" i="1"/>
  <c r="D101" i="1"/>
  <c r="D109" i="1"/>
  <c r="D114" i="1"/>
  <c r="D123" i="1"/>
  <c r="D125" i="1"/>
  <c r="D129" i="1"/>
  <c r="D93" i="1"/>
  <c r="D118" i="1"/>
  <c r="D94" i="1"/>
  <c r="D119" i="1"/>
  <c r="J39" i="1" l="1"/>
  <c r="K39" i="1" s="1"/>
  <c r="L39" i="1" s="1"/>
  <c r="G84" i="1"/>
  <c r="J42" i="1"/>
  <c r="K42" i="1" s="1"/>
  <c r="L42" i="1" s="1"/>
  <c r="J127" i="1"/>
  <c r="K127" i="1" s="1"/>
  <c r="L126" i="1" s="1"/>
  <c r="G129" i="1"/>
  <c r="J130" i="1" s="1"/>
  <c r="K130" i="1" s="1"/>
  <c r="G103" i="1"/>
  <c r="J103" i="1" s="1"/>
  <c r="K103" i="1" s="1"/>
  <c r="L103" i="1" s="1"/>
  <c r="G109" i="1"/>
  <c r="J110" i="1" s="1"/>
  <c r="K110" i="1" s="1"/>
  <c r="G86" i="1"/>
  <c r="J86" i="1" s="1"/>
  <c r="K86" i="1" s="1"/>
  <c r="L86" i="1" s="1"/>
  <c r="G121" i="1"/>
  <c r="J121" i="1" s="1"/>
  <c r="K121" i="1" s="1"/>
  <c r="L121" i="1" s="1"/>
  <c r="G94" i="1"/>
  <c r="J94" i="1" s="1"/>
  <c r="K94" i="1" s="1"/>
  <c r="G125" i="1"/>
  <c r="G108" i="1"/>
  <c r="J108" i="1" s="1"/>
  <c r="K108" i="1" s="1"/>
  <c r="L108" i="1" s="1"/>
  <c r="G85" i="1"/>
  <c r="J85" i="1" s="1"/>
  <c r="K85" i="1" s="1"/>
  <c r="L85" i="1" s="1"/>
  <c r="G120" i="1"/>
  <c r="J120" i="1" s="1"/>
  <c r="K120" i="1" s="1"/>
  <c r="L120" i="1" s="1"/>
  <c r="G89" i="1"/>
  <c r="J89" i="1" s="1"/>
  <c r="K89" i="1" s="1"/>
  <c r="L89" i="1" s="1"/>
  <c r="G118" i="1"/>
  <c r="J118" i="1" s="1"/>
  <c r="K118" i="1" s="1"/>
  <c r="L118" i="1" s="1"/>
  <c r="G123" i="1"/>
  <c r="J123" i="1" s="1"/>
  <c r="K123" i="1" s="1"/>
  <c r="L123" i="1" s="1"/>
  <c r="G100" i="1"/>
  <c r="J100" i="1" s="1"/>
  <c r="K100" i="1" s="1"/>
  <c r="L100" i="1" s="1"/>
  <c r="G107" i="1"/>
  <c r="J107" i="1" s="1"/>
  <c r="K107" i="1" s="1"/>
  <c r="L107" i="1" s="1"/>
  <c r="G128" i="1"/>
  <c r="J128" i="1" s="1"/>
  <c r="K128" i="1" s="1"/>
  <c r="L128" i="1" s="1"/>
  <c r="G112" i="1"/>
  <c r="J112" i="1" s="1"/>
  <c r="K112" i="1" s="1"/>
  <c r="G83" i="1"/>
  <c r="J83" i="1" s="1"/>
  <c r="K83" i="1" s="1"/>
  <c r="L83" i="1" s="1"/>
  <c r="G119" i="1"/>
  <c r="J119" i="1" s="1"/>
  <c r="K119" i="1" s="1"/>
  <c r="L119" i="1" s="1"/>
  <c r="G91" i="1"/>
  <c r="J92" i="1" s="1"/>
  <c r="K92" i="1" s="1"/>
  <c r="G101" i="1"/>
  <c r="J101" i="1" s="1"/>
  <c r="K101" i="1" s="1"/>
  <c r="G93" i="1"/>
  <c r="J93" i="1" s="1"/>
  <c r="K93" i="1" s="1"/>
  <c r="L93" i="1" s="1"/>
  <c r="G114" i="1"/>
  <c r="J114" i="1" s="1"/>
  <c r="K114" i="1" s="1"/>
  <c r="L114" i="1" s="1"/>
  <c r="G87" i="1"/>
  <c r="J88" i="1" s="1"/>
  <c r="K88" i="1" s="1"/>
  <c r="G96" i="1"/>
  <c r="J96" i="1" s="1"/>
  <c r="K96" i="1" s="1"/>
  <c r="L96" i="1" s="1"/>
  <c r="G124" i="1"/>
  <c r="J124" i="1" s="1"/>
  <c r="K124" i="1" s="1"/>
  <c r="L124" i="1" s="1"/>
  <c r="G111" i="1"/>
  <c r="J111" i="1" s="1"/>
  <c r="K111" i="1" s="1"/>
  <c r="L111" i="1" s="1"/>
  <c r="G81" i="1"/>
  <c r="J82" i="1" s="1"/>
  <c r="K82" i="1" s="1"/>
  <c r="M151" i="1" l="1"/>
  <c r="M149" i="1"/>
  <c r="M150" i="1"/>
  <c r="M148" i="1"/>
  <c r="J125" i="1"/>
  <c r="K125" i="1" s="1"/>
  <c r="L125" i="1" s="1"/>
  <c r="J84" i="1"/>
  <c r="K84" i="1" s="1"/>
  <c r="L84" i="1" s="1"/>
  <c r="J91" i="1"/>
  <c r="K91" i="1" s="1"/>
  <c r="L91" i="1" s="1"/>
  <c r="J81" i="1"/>
  <c r="K81" i="1" s="1"/>
  <c r="L81" i="1" s="1"/>
  <c r="J102" i="1"/>
  <c r="K102" i="1" s="1"/>
  <c r="L101" i="1" s="1"/>
  <c r="J129" i="1"/>
  <c r="K129" i="1" s="1"/>
  <c r="L129" i="1" s="1"/>
  <c r="J95" i="1"/>
  <c r="K95" i="1" s="1"/>
  <c r="L94" i="1" s="1"/>
  <c r="J109" i="1"/>
  <c r="K109" i="1" s="1"/>
  <c r="L109" i="1" s="1"/>
  <c r="J113" i="1"/>
  <c r="K113" i="1" s="1"/>
  <c r="L112" i="1" s="1"/>
  <c r="J87" i="1"/>
  <c r="K87" i="1" s="1"/>
  <c r="L87" i="1" s="1"/>
  <c r="L63" i="1" l="1"/>
  <c r="L64" i="1" s="1"/>
  <c r="L65" i="1" s="1"/>
  <c r="L70" i="1" s="1"/>
  <c r="L131" i="1"/>
  <c r="N151" i="1"/>
  <c r="O151" i="1" s="1"/>
  <c r="P151" i="1" s="1"/>
  <c r="N150" i="1"/>
  <c r="O150" i="1" s="1"/>
  <c r="P150" i="1" s="1"/>
  <c r="N149" i="1"/>
  <c r="O149" i="1" s="1"/>
  <c r="M161" i="1" l="1"/>
  <c r="Q151" i="1"/>
  <c r="S151" i="1" s="1"/>
  <c r="P149" i="1"/>
  <c r="Q149" i="1" s="1"/>
  <c r="S149" i="1" s="1"/>
  <c r="M160" i="1"/>
  <c r="Q150" i="1"/>
  <c r="S150" i="1" s="1"/>
  <c r="L132" i="1"/>
  <c r="L133" i="1" s="1"/>
  <c r="N148" i="1"/>
  <c r="O148" i="1" s="1"/>
  <c r="P148" i="1" s="1"/>
  <c r="M159" i="1" l="1"/>
  <c r="P154" i="1"/>
  <c r="Q148" i="1"/>
  <c r="L134" i="1"/>
  <c r="L139" i="1" s="1"/>
  <c r="L140" i="1" s="1"/>
  <c r="S148" i="1" l="1"/>
  <c r="Q154" i="1"/>
  <c r="S154" i="1" s="1"/>
  <c r="M158"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Oscar Oswaldo Solano Rodriguez</author>
    <author>Hernan Mauricio Villamil Avila</author>
    <author>Leonardo Fabio Castillo Garcia</author>
    <author>OSCAR SOLANO</author>
  </authors>
  <commentList>
    <comment ref="C11" authorId="0" shapeId="0" xr:uid="{00000000-0006-0000-0000-000001000000}">
      <text>
        <r>
          <rPr>
            <sz val="9"/>
            <color indexed="81"/>
            <rFont val="Tahoma"/>
            <family val="2"/>
          </rPr>
          <t xml:space="preserve">1. </t>
        </r>
        <r>
          <rPr>
            <b/>
            <sz val="9"/>
            <color indexed="81"/>
            <rFont val="Tahoma"/>
            <family val="2"/>
          </rPr>
          <t xml:space="preserve">recorredor interno sur </t>
        </r>
        <r>
          <rPr>
            <sz val="9"/>
            <color indexed="81"/>
            <rFont val="Tahoma"/>
            <family val="2"/>
          </rPr>
          <t xml:space="preserve">
2. recepcionista vehicular
3. control parqueaderos
4. salida vehicular
5. control entrada peatonal
6. recepcionista peatonal 
7. recorredor interno D 
8. recorredor interno F
9.</t>
        </r>
        <r>
          <rPr>
            <b/>
            <sz val="9"/>
            <color indexed="81"/>
            <rFont val="Tahoma"/>
            <family val="2"/>
          </rPr>
          <t xml:space="preserve"> recorredor interno norte </t>
        </r>
        <r>
          <rPr>
            <sz val="9"/>
            <color indexed="81"/>
            <rFont val="Tahoma"/>
            <family val="2"/>
          </rPr>
          <t xml:space="preserve">
10. control torniquete 
11. Guarda Bienvenida vehicular</t>
        </r>
      </text>
    </comment>
    <comment ref="C13" authorId="0" shapeId="0" xr:uid="{00000000-0006-0000-0000-000002000000}">
      <text>
        <r>
          <rPr>
            <sz val="9"/>
            <color indexed="81"/>
            <rFont val="Tahoma"/>
            <family val="2"/>
          </rPr>
          <t>1. recorredor interno sur 
2. recepcionista vehicular
3. control parqueaderos
4. salida vehicular
5. control entrada peatonal
6. recepcionista peatonal 
7. recorredor interno D 
8. recorredor interno F
9. recorredor interno norte 
10. control torniquete 
11. Guarda bienvenida vehicular</t>
        </r>
      </text>
    </comment>
    <comment ref="C14" authorId="0" shapeId="0" xr:uid="{00000000-0006-0000-0000-000003000000}">
      <text>
        <r>
          <rPr>
            <sz val="9"/>
            <color indexed="81"/>
            <rFont val="Tahoma"/>
            <family val="2"/>
          </rPr>
          <t xml:space="preserve"> 
1. cuidador canino 
</t>
        </r>
      </text>
    </comment>
    <comment ref="C15" authorId="0" shapeId="0" xr:uid="{00000000-0006-0000-0000-000004000000}">
      <text>
        <r>
          <rPr>
            <sz val="9"/>
            <color indexed="81"/>
            <rFont val="Tahoma"/>
            <family val="2"/>
          </rPr>
          <t xml:space="preserve">1. recepcion peatonal
2. control ascensor A  
3. supervisor
4. recorredor interno A 
5. Recorredor externo interno
</t>
        </r>
      </text>
    </comment>
    <comment ref="C16" authorId="0" shapeId="0" xr:uid="{00000000-0006-0000-0000-000005000000}">
      <text>
        <r>
          <rPr>
            <b/>
            <sz val="9"/>
            <color indexed="81"/>
            <rFont val="Tahoma"/>
            <family val="2"/>
          </rPr>
          <t>1. canino antiexplosivos vehicular</t>
        </r>
        <r>
          <rPr>
            <sz val="9"/>
            <color indexed="81"/>
            <rFont val="Tahoma"/>
            <family val="2"/>
          </rPr>
          <t xml:space="preserve">
</t>
        </r>
      </text>
    </comment>
    <comment ref="C17" authorId="0" shapeId="0" xr:uid="{00000000-0006-0000-0000-000006000000}">
      <text>
        <r>
          <rPr>
            <b/>
            <sz val="9"/>
            <color indexed="81"/>
            <rFont val="Tahoma"/>
            <family val="2"/>
          </rPr>
          <t xml:space="preserve">1. manejador canino explosivos vehicular
2. manejador canino defensa </t>
        </r>
        <r>
          <rPr>
            <sz val="9"/>
            <color indexed="81"/>
            <rFont val="Tahoma"/>
            <family val="2"/>
          </rPr>
          <t xml:space="preserve">
</t>
        </r>
      </text>
    </comment>
    <comment ref="C19" authorId="0" shapeId="0" xr:uid="{00000000-0006-0000-0000-000007000000}">
      <text>
        <r>
          <rPr>
            <b/>
            <sz val="9"/>
            <color rgb="FF000000"/>
            <rFont val="Tahoma"/>
            <family val="2"/>
          </rPr>
          <t xml:space="preserve">1. manejador canino explosivos vehicular
</t>
        </r>
        <r>
          <rPr>
            <b/>
            <sz val="9"/>
            <color rgb="FF000000"/>
            <rFont val="Tahoma"/>
            <family val="2"/>
          </rPr>
          <t xml:space="preserve">2. manejador canino defensa 
</t>
        </r>
        <r>
          <rPr>
            <sz val="9"/>
            <color rgb="FF000000"/>
            <rFont val="Tahoma"/>
            <family val="2"/>
          </rPr>
          <t xml:space="preserve">
</t>
        </r>
      </text>
    </comment>
    <comment ref="C21" authorId="0" shapeId="0" xr:uid="{00000000-0006-0000-0000-000008000000}">
      <text>
        <r>
          <rPr>
            <b/>
            <sz val="9"/>
            <color indexed="81"/>
            <rFont val="Tahoma"/>
            <family val="2"/>
          </rPr>
          <t xml:space="preserve">1. Control bicicletero
2. recoredor interno B
3. recoredor interno C
4. salida peatonal 
</t>
        </r>
        <r>
          <rPr>
            <sz val="9"/>
            <color indexed="81"/>
            <rFont val="Tahoma"/>
            <family val="2"/>
          </rPr>
          <t xml:space="preserve">
 </t>
        </r>
      </text>
    </comment>
    <comment ref="C23" authorId="0" shapeId="0" xr:uid="{00000000-0006-0000-0000-000009000000}">
      <text>
        <r>
          <rPr>
            <b/>
            <sz val="9"/>
            <color indexed="81"/>
            <rFont val="Tahoma"/>
            <family val="2"/>
          </rPr>
          <t xml:space="preserve">1. Control bicicletero
2. recoredor interno B
3. recoredor interno C
4. salida peatonal
</t>
        </r>
      </text>
    </comment>
    <comment ref="C24" authorId="0" shapeId="0" xr:uid="{00000000-0006-0000-0000-00000A000000}">
      <text>
        <r>
          <rPr>
            <b/>
            <sz val="9"/>
            <color indexed="81"/>
            <rFont val="Tahoma"/>
            <family val="2"/>
          </rPr>
          <t xml:space="preserve">
1. Guarda con arma farmatodo
</t>
        </r>
        <r>
          <rPr>
            <sz val="9"/>
            <color indexed="81"/>
            <rFont val="Tahoma"/>
            <family val="2"/>
          </rPr>
          <t xml:space="preserve">
 </t>
        </r>
      </text>
    </comment>
    <comment ref="C26" authorId="0" shapeId="0" xr:uid="{00000000-0006-0000-0000-00000B000000}">
      <text>
        <r>
          <rPr>
            <b/>
            <sz val="9"/>
            <color indexed="81"/>
            <rFont val="Tahoma"/>
            <family val="2"/>
          </rPr>
          <t xml:space="preserve">
1. Guarda con arma farmatodo
</t>
        </r>
      </text>
    </comment>
    <comment ref="C30" authorId="0" shapeId="0" xr:uid="{00000000-0006-0000-0000-00000C000000}">
      <text>
        <r>
          <rPr>
            <b/>
            <sz val="9"/>
            <color indexed="81"/>
            <rFont val="Tahoma"/>
            <family val="2"/>
          </rPr>
          <t>01. recepcion 
01. recorredor sur
01. recorredor norte</t>
        </r>
        <r>
          <rPr>
            <sz val="9"/>
            <color indexed="81"/>
            <rFont val="Tahoma"/>
            <family val="2"/>
          </rPr>
          <t xml:space="preserve">
</t>
        </r>
      </text>
    </comment>
    <comment ref="C31" authorId="0" shapeId="0" xr:uid="{00000000-0006-0000-0000-00000D000000}">
      <text>
        <r>
          <rPr>
            <b/>
            <sz val="9"/>
            <color indexed="81"/>
            <rFont val="Tahoma"/>
            <family val="2"/>
          </rPr>
          <t>01. manejador canino</t>
        </r>
        <r>
          <rPr>
            <sz val="9"/>
            <color indexed="81"/>
            <rFont val="Tahoma"/>
            <family val="2"/>
          </rPr>
          <t xml:space="preserve">
</t>
        </r>
      </text>
    </comment>
    <comment ref="C33" authorId="0" shapeId="0" xr:uid="{00000000-0006-0000-0000-00000E000000}">
      <text>
        <r>
          <rPr>
            <b/>
            <sz val="9"/>
            <color indexed="81"/>
            <rFont val="Tahoma"/>
            <family val="2"/>
          </rPr>
          <t xml:space="preserve">01. torniquete
</t>
        </r>
      </text>
    </comment>
    <comment ref="C37" authorId="0" shapeId="0" xr:uid="{00000000-0006-0000-0000-00000F000000}">
      <text>
        <r>
          <rPr>
            <b/>
            <sz val="9"/>
            <color indexed="81"/>
            <rFont val="Tahoma"/>
            <family val="2"/>
          </rPr>
          <t>1. Guarda con arma reorredor</t>
        </r>
      </text>
    </comment>
    <comment ref="C38" authorId="0" shapeId="0" xr:uid="{00000000-0006-0000-0000-000010000000}">
      <text>
        <r>
          <rPr>
            <b/>
            <sz val="9"/>
            <color rgb="FF000000"/>
            <rFont val="Tahoma"/>
            <family val="2"/>
          </rPr>
          <t>1. Guarda sin arma recepcion</t>
        </r>
      </text>
    </comment>
    <comment ref="C39" authorId="0" shapeId="0" xr:uid="{00000000-0006-0000-0000-000011000000}">
      <text>
        <r>
          <rPr>
            <b/>
            <sz val="9"/>
            <color indexed="81"/>
            <rFont val="Tahoma"/>
            <family val="2"/>
          </rPr>
          <t>1. guarda RECORREDOR SUR Y NORTE CALLE 100</t>
        </r>
      </text>
    </comment>
    <comment ref="C41" authorId="0" shapeId="0" xr:uid="{00000000-0006-0000-0000-000012000000}">
      <text>
        <r>
          <rPr>
            <b/>
            <sz val="9"/>
            <color indexed="81"/>
            <rFont val="Tahoma"/>
            <family val="2"/>
          </rPr>
          <t xml:space="preserve">1. Guarda sin arma torniquetes </t>
        </r>
        <r>
          <rPr>
            <sz val="9"/>
            <color indexed="81"/>
            <rFont val="Tahoma"/>
            <family val="2"/>
          </rPr>
          <t xml:space="preserve">
</t>
        </r>
      </text>
    </comment>
    <comment ref="C42" authorId="0" shapeId="0" xr:uid="{00000000-0006-0000-0000-000013000000}">
      <text>
        <r>
          <rPr>
            <b/>
            <sz val="9"/>
            <color indexed="81"/>
            <rFont val="Tahoma"/>
            <family val="2"/>
          </rPr>
          <t>01. Guarda manejador canino entrada vehicular y peatonal</t>
        </r>
        <r>
          <rPr>
            <sz val="9"/>
            <color indexed="81"/>
            <rFont val="Tahoma"/>
            <family val="2"/>
          </rPr>
          <t xml:space="preserve">
</t>
        </r>
      </text>
    </comment>
    <comment ref="C44" authorId="0" shapeId="0" xr:uid="{00000000-0006-0000-0000-000014000000}">
      <text>
        <r>
          <rPr>
            <b/>
            <sz val="9"/>
            <color indexed="81"/>
            <rFont val="Tahoma"/>
            <family val="2"/>
          </rPr>
          <t>01. Guarda manejador canino entrada vehicular y peatonal</t>
        </r>
        <r>
          <rPr>
            <sz val="9"/>
            <color indexed="81"/>
            <rFont val="Tahoma"/>
            <family val="2"/>
          </rPr>
          <t xml:space="preserve">
</t>
        </r>
      </text>
    </comment>
    <comment ref="C48" authorId="0" shapeId="0" xr:uid="{00000000-0006-0000-0000-000015000000}">
      <text>
        <r>
          <rPr>
            <b/>
            <sz val="9"/>
            <color rgb="FF000000"/>
            <rFont val="Tahoma"/>
            <family val="2"/>
          </rPr>
          <t xml:space="preserve">01 OMT Calle100
</t>
        </r>
        <r>
          <rPr>
            <b/>
            <sz val="9"/>
            <color rgb="FF000000"/>
            <rFont val="Tahoma"/>
            <family val="2"/>
          </rPr>
          <t xml:space="preserve">02 OMT Campus
</t>
        </r>
        <r>
          <rPr>
            <b/>
            <sz val="9"/>
            <color rgb="FF000000"/>
            <rFont val="Tahoma"/>
            <family val="2"/>
          </rPr>
          <t>03 Supervisor</t>
        </r>
      </text>
    </comment>
    <comment ref="C49" authorId="1" shapeId="0" xr:uid="{00000000-0006-0000-0000-000016000000}">
      <text>
        <r>
          <rPr>
            <b/>
            <sz val="9"/>
            <color rgb="FF000000"/>
            <rFont val="Tahoma"/>
            <family val="2"/>
          </rPr>
          <t>Binomio con Canino Entrada Prinipal</t>
        </r>
      </text>
    </comment>
    <comment ref="C50" authorId="0" shapeId="0" xr:uid="{00000000-0006-0000-0000-000017000000}">
      <text>
        <r>
          <rPr>
            <b/>
            <sz val="9"/>
            <color rgb="FF000000"/>
            <rFont val="Tahoma"/>
            <family val="2"/>
          </rPr>
          <t xml:space="preserve">1. perimetral norte
</t>
        </r>
        <r>
          <rPr>
            <b/>
            <sz val="9"/>
            <color rgb="FF000000"/>
            <rFont val="Tahoma"/>
            <family val="2"/>
          </rPr>
          <t xml:space="preserve">2. perimetral sur
</t>
        </r>
        <r>
          <rPr>
            <b/>
            <sz val="9"/>
            <color rgb="FF000000"/>
            <rFont val="Tahoma"/>
            <family val="2"/>
          </rPr>
          <t xml:space="preserve">3. perimetral rio
</t>
        </r>
        <r>
          <rPr>
            <b/>
            <sz val="9"/>
            <color rgb="FF000000"/>
            <rFont val="Tahoma"/>
            <family val="2"/>
          </rPr>
          <t xml:space="preserve">4. porteria norte 
</t>
        </r>
        <r>
          <rPr>
            <b/>
            <sz val="9"/>
            <color rgb="FF000000"/>
            <rFont val="Tahoma"/>
            <family val="2"/>
          </rPr>
          <t>5. porteria sur</t>
        </r>
        <r>
          <rPr>
            <sz val="9"/>
            <color rgb="FF000000"/>
            <rFont val="Tahoma"/>
            <family val="2"/>
          </rPr>
          <t xml:space="preserve">
</t>
        </r>
      </text>
    </comment>
    <comment ref="C51" authorId="0" shapeId="0" xr:uid="{00000000-0006-0000-0000-000018000000}">
      <text>
        <r>
          <rPr>
            <b/>
            <sz val="9"/>
            <color indexed="81"/>
            <rFont val="Tahoma"/>
            <family val="2"/>
          </rPr>
          <t>1. edf camacho leiva
2. edf mutis
3. edf fase II
4. edf seg cenacom
5. edf aulas II</t>
        </r>
        <r>
          <rPr>
            <sz val="9"/>
            <color indexed="81"/>
            <rFont val="Tahoma"/>
            <family val="2"/>
          </rPr>
          <t xml:space="preserve">
</t>
        </r>
      </text>
    </comment>
    <comment ref="C53" authorId="0" shapeId="0" xr:uid="{00000000-0006-0000-0000-000019000000}">
      <text>
        <r>
          <rPr>
            <b/>
            <sz val="9"/>
            <color indexed="81"/>
            <rFont val="Tahoma"/>
            <family val="2"/>
          </rPr>
          <t>1. ACOMPAÑAMIENTO TREN
2. CONCHA ACUSTICA</t>
        </r>
      </text>
    </comment>
    <comment ref="C54" authorId="0" shapeId="0" xr:uid="{00000000-0006-0000-0000-00001A000000}">
      <text>
        <r>
          <rPr>
            <b/>
            <sz val="9"/>
            <color indexed="81"/>
            <rFont val="Tahoma"/>
            <family val="2"/>
          </rPr>
          <t>1. Recepcionista 
2. Control entrada Bicicletas
3. Apoyo Vehicular
4. Parqueadero Ed. Cenacom
5. Parqueadero Cabal 
6. Parqueadero Casona
7. Parqueadero Motos
8. Edf. Sepulveda
9. Edf. Aulas A  y  B Laboratorio cabal 
10. Recorredor canchas deportivas</t>
        </r>
      </text>
    </comment>
    <comment ref="C55" authorId="0" shapeId="0" xr:uid="{00000000-0006-0000-0000-00001B000000}">
      <text>
        <r>
          <rPr>
            <b/>
            <sz val="9"/>
            <color indexed="81"/>
            <rFont val="Tahoma"/>
            <family val="2"/>
          </rPr>
          <t xml:space="preserve">1. EDF FAEDIS Y POSGRADOS
2. TORNIQUETES
3. PARQUEADERO ADMINISTRATIVO
4. PARQUEADERO EDF FAEDIS </t>
        </r>
        <r>
          <rPr>
            <sz val="9"/>
            <color indexed="81"/>
            <rFont val="Tahoma"/>
            <family val="2"/>
          </rPr>
          <t xml:space="preserve">
</t>
        </r>
      </text>
    </comment>
    <comment ref="C56" authorId="0" shapeId="0" xr:uid="{00000000-0006-0000-0000-00001C000000}">
      <text>
        <r>
          <rPr>
            <b/>
            <sz val="9"/>
            <color indexed="81"/>
            <rFont val="Tahoma"/>
            <family val="2"/>
          </rPr>
          <t xml:space="preserve">1.canino defensa
</t>
        </r>
        <r>
          <rPr>
            <sz val="9"/>
            <color indexed="81"/>
            <rFont val="Tahoma"/>
            <family val="2"/>
          </rPr>
          <t xml:space="preserve">
</t>
        </r>
      </text>
    </comment>
    <comment ref="C58" authorId="2" shapeId="0" xr:uid="{00000000-0006-0000-0000-00001D000000}">
      <text>
        <r>
          <rPr>
            <b/>
            <sz val="9"/>
            <color indexed="81"/>
            <rFont val="Tahoma"/>
            <family val="2"/>
          </rPr>
          <t xml:space="preserve">01. canino defensa controlada
</t>
        </r>
        <r>
          <rPr>
            <sz val="9"/>
            <color indexed="81"/>
            <rFont val="Tahoma"/>
            <family val="2"/>
          </rPr>
          <t xml:space="preserve">
</t>
        </r>
      </text>
    </comment>
    <comment ref="C59" authorId="0" shapeId="0" xr:uid="{00000000-0006-0000-0000-00001E000000}">
      <text>
        <r>
          <rPr>
            <b/>
            <sz val="9"/>
            <color rgb="FF000000"/>
            <rFont val="Tahoma"/>
            <family val="2"/>
          </rPr>
          <t xml:space="preserve">1. CANINO ANTIEXPLOSIVOS ENTRADA PRINCIPAL
</t>
        </r>
        <r>
          <rPr>
            <b/>
            <sz val="9"/>
            <color rgb="FF000000"/>
            <rFont val="Tahoma"/>
            <family val="2"/>
          </rPr>
          <t xml:space="preserve">2. CANINO ANTIEXPLOSIVOS PORTERIA SUR
</t>
        </r>
      </text>
    </comment>
    <comment ref="C60" authorId="0" shapeId="0" xr:uid="{00000000-0006-0000-0000-00001F000000}">
      <text>
        <r>
          <rPr>
            <b/>
            <sz val="9"/>
            <color rgb="FF000000"/>
            <rFont val="Tahoma"/>
            <family val="2"/>
          </rPr>
          <t xml:space="preserve">1. RECEPCIONISTA 
</t>
        </r>
        <r>
          <rPr>
            <b/>
            <sz val="9"/>
            <color rgb="FF000000"/>
            <rFont val="Tahoma"/>
            <family val="2"/>
          </rPr>
          <t xml:space="preserve">2. TORNIQUETES
</t>
        </r>
        <r>
          <rPr>
            <b/>
            <sz val="9"/>
            <color rgb="FF000000"/>
            <rFont val="Tahoma"/>
            <family val="2"/>
          </rPr>
          <t xml:space="preserve">3. PARQUEADERO ADMINISTRATIVO
</t>
        </r>
        <r>
          <rPr>
            <b/>
            <sz val="9"/>
            <color rgb="FF000000"/>
            <rFont val="Tahoma"/>
            <family val="2"/>
          </rPr>
          <t xml:space="preserve">4. PARQUEADERO FAEDIS
</t>
        </r>
        <r>
          <rPr>
            <b/>
            <sz val="9"/>
            <color rgb="FF000000"/>
            <rFont val="Tahoma"/>
            <family val="2"/>
          </rPr>
          <t xml:space="preserve">5.EDF FAEDIS Y POSGRADOS
</t>
        </r>
        <r>
          <rPr>
            <b/>
            <sz val="9"/>
            <color rgb="FF000000"/>
            <rFont val="Tahoma"/>
            <family val="2"/>
          </rPr>
          <t xml:space="preserve">6. RECORREDOR NORTE CALLE 100
</t>
        </r>
        <r>
          <rPr>
            <b/>
            <sz val="9"/>
            <color rgb="FF000000"/>
            <rFont val="Tahoma"/>
            <family val="2"/>
          </rPr>
          <t>7. RECORREDOR SUR CALLE 100</t>
        </r>
      </text>
    </comment>
    <comment ref="F66" authorId="3" shapeId="0" xr:uid="{00000000-0006-0000-0000-000020000000}">
      <text>
        <r>
          <rPr>
            <b/>
            <sz val="9"/>
            <color rgb="FF000000"/>
            <rFont val="Tahoma"/>
            <family val="2"/>
          </rPr>
          <t>OSCAR SOLANO:</t>
        </r>
        <r>
          <rPr>
            <sz val="9"/>
            <color rgb="FF000000"/>
            <rFont val="Tahoma"/>
            <family val="2"/>
          </rPr>
          <t xml:space="preserve">
</t>
        </r>
        <r>
          <rPr>
            <sz val="9"/>
            <color rgb="FF000000"/>
            <rFont val="Tahoma"/>
            <family val="2"/>
          </rPr>
          <t>Revisar la cantidad de equipos a solicitar|</t>
        </r>
      </text>
    </comment>
    <comment ref="F68" authorId="3" shapeId="0" xr:uid="{00000000-0006-0000-0000-000021000000}">
      <text>
        <r>
          <rPr>
            <b/>
            <sz val="9"/>
            <color indexed="81"/>
            <rFont val="Tahoma"/>
            <family val="2"/>
          </rPr>
          <t>OSCAR SOLANO:</t>
        </r>
        <r>
          <rPr>
            <sz val="9"/>
            <color indexed="81"/>
            <rFont val="Tahoma"/>
            <family val="2"/>
          </rPr>
          <t xml:space="preserve">
Revisar cantidad de detectores a solicitar</t>
        </r>
      </text>
    </comment>
    <comment ref="C81" authorId="0" shapeId="0" xr:uid="{00000000-0006-0000-0000-000022000000}">
      <text>
        <r>
          <rPr>
            <sz val="9"/>
            <color indexed="81"/>
            <rFont val="Tahoma"/>
            <family val="2"/>
          </rPr>
          <t xml:space="preserve">1. recorredor interno sur 
2. recepcionista vehicular
3. control parqueaderos
4. salida vehicular
5. control entrada peatonal
6. recepcionista peatonal 
7. recorredor interno D 
8. recorredor interno F
9. recorredor interno norte 
10. cuidador canino 
11. control torniquete 
</t>
        </r>
      </text>
    </comment>
    <comment ref="C83" authorId="0" shapeId="0" xr:uid="{00000000-0006-0000-0000-000023000000}">
      <text>
        <r>
          <rPr>
            <sz val="9"/>
            <color indexed="81"/>
            <rFont val="Tahoma"/>
            <family val="2"/>
          </rPr>
          <t xml:space="preserve">1. recorredor interno sur 
2. recepcionista vehicular
3. control parqueaderos
4. salida vehicular
5. control entrada peatonal
6. recepcionista peatonal 
7. recorredor interno D 
8. recorredor interno F
9. recorredor interno norte 
10. cuidador canino 
11. control torniquete 
</t>
        </r>
      </text>
    </comment>
    <comment ref="C84" authorId="0" shapeId="0" xr:uid="{00000000-0006-0000-0000-000024000000}">
      <text>
        <r>
          <rPr>
            <sz val="9"/>
            <color indexed="81"/>
            <rFont val="Tahoma"/>
            <family val="2"/>
          </rPr>
          <t xml:space="preserve">
1. cuidador canino 
</t>
        </r>
      </text>
    </comment>
    <comment ref="C85" authorId="0" shapeId="0" xr:uid="{00000000-0006-0000-0000-000025000000}">
      <text>
        <r>
          <rPr>
            <sz val="9"/>
            <color indexed="81"/>
            <rFont val="Tahoma"/>
            <family val="2"/>
          </rPr>
          <t xml:space="preserve">1. recepcion peatonal
2. control ascensor A  
3. supervisor
4. recorredor interno A 
</t>
        </r>
      </text>
    </comment>
    <comment ref="C86" authorId="0" shapeId="0" xr:uid="{00000000-0006-0000-0000-000026000000}">
      <text>
        <r>
          <rPr>
            <b/>
            <sz val="9"/>
            <color indexed="81"/>
            <rFont val="Tahoma"/>
            <family val="2"/>
          </rPr>
          <t>1. canino antiexplosivos vehicular</t>
        </r>
        <r>
          <rPr>
            <sz val="9"/>
            <color indexed="81"/>
            <rFont val="Tahoma"/>
            <family val="2"/>
          </rPr>
          <t xml:space="preserve">
</t>
        </r>
      </text>
    </comment>
    <comment ref="C87" authorId="0" shapeId="0" xr:uid="{00000000-0006-0000-0000-000027000000}">
      <text>
        <r>
          <rPr>
            <b/>
            <sz val="9"/>
            <color indexed="81"/>
            <rFont val="Tahoma"/>
            <family val="2"/>
          </rPr>
          <t xml:space="preserve">1. manejador canino explosivos vehicular
2. manejador canino defensa </t>
        </r>
        <r>
          <rPr>
            <sz val="9"/>
            <color indexed="81"/>
            <rFont val="Tahoma"/>
            <family val="2"/>
          </rPr>
          <t xml:space="preserve">
</t>
        </r>
      </text>
    </comment>
    <comment ref="C89" authorId="0" shapeId="0" xr:uid="{00000000-0006-0000-0000-000028000000}">
      <text>
        <r>
          <rPr>
            <b/>
            <sz val="9"/>
            <color indexed="81"/>
            <rFont val="Tahoma"/>
            <family val="2"/>
          </rPr>
          <t xml:space="preserve">1. manejador canino explosivos vehicular
2. manejador canino defensa 
</t>
        </r>
        <r>
          <rPr>
            <sz val="9"/>
            <color indexed="81"/>
            <rFont val="Tahoma"/>
            <family val="2"/>
          </rPr>
          <t xml:space="preserve">
</t>
        </r>
      </text>
    </comment>
    <comment ref="C91" authorId="0" shapeId="0" xr:uid="{00000000-0006-0000-0000-000029000000}">
      <text>
        <r>
          <rPr>
            <b/>
            <sz val="9"/>
            <color indexed="81"/>
            <rFont val="Tahoma"/>
            <family val="2"/>
          </rPr>
          <t xml:space="preserve">1. Control bicicletero
2. recoredor interno B
3. recoredor interno C
4. salida peatonal 
</t>
        </r>
        <r>
          <rPr>
            <sz val="9"/>
            <color indexed="81"/>
            <rFont val="Tahoma"/>
            <family val="2"/>
          </rPr>
          <t xml:space="preserve">
 </t>
        </r>
      </text>
    </comment>
    <comment ref="C93" authorId="0" shapeId="0" xr:uid="{00000000-0006-0000-0000-00002A000000}">
      <text>
        <r>
          <rPr>
            <b/>
            <sz val="9"/>
            <color indexed="81"/>
            <rFont val="Tahoma"/>
            <family val="2"/>
          </rPr>
          <t xml:space="preserve">1. Control bicicletero
2. recoredor interno B
3. recoredor interno C
4. salida peatonal
</t>
        </r>
      </text>
    </comment>
    <comment ref="C94" authorId="0" shapeId="0" xr:uid="{00000000-0006-0000-0000-00002B000000}">
      <text>
        <r>
          <rPr>
            <b/>
            <sz val="9"/>
            <color indexed="81"/>
            <rFont val="Tahoma"/>
            <family val="2"/>
          </rPr>
          <t xml:space="preserve">
1. Canino defensa farmatodo
</t>
        </r>
        <r>
          <rPr>
            <sz val="9"/>
            <color indexed="81"/>
            <rFont val="Tahoma"/>
            <family val="2"/>
          </rPr>
          <t xml:space="preserve">
 </t>
        </r>
      </text>
    </comment>
    <comment ref="C96" authorId="0" shapeId="0" xr:uid="{00000000-0006-0000-0000-00002C000000}">
      <text>
        <r>
          <rPr>
            <b/>
            <sz val="9"/>
            <color indexed="81"/>
            <rFont val="Tahoma"/>
            <family val="2"/>
          </rPr>
          <t xml:space="preserve">
1. Canino defensa farmatodo
</t>
        </r>
      </text>
    </comment>
    <comment ref="C100" authorId="0" shapeId="0" xr:uid="{00000000-0006-0000-0000-00002D000000}">
      <text>
        <r>
          <rPr>
            <b/>
            <sz val="9"/>
            <color indexed="81"/>
            <rFont val="Tahoma"/>
            <family val="2"/>
          </rPr>
          <t>01. recepcion 
01. recorredor sur
01. recorredor norte</t>
        </r>
        <r>
          <rPr>
            <sz val="9"/>
            <color indexed="81"/>
            <rFont val="Tahoma"/>
            <family val="2"/>
          </rPr>
          <t xml:space="preserve">
</t>
        </r>
      </text>
    </comment>
    <comment ref="C101" authorId="0" shapeId="0" xr:uid="{00000000-0006-0000-0000-00002E000000}">
      <text>
        <r>
          <rPr>
            <b/>
            <sz val="9"/>
            <color indexed="81"/>
            <rFont val="Tahoma"/>
            <family val="2"/>
          </rPr>
          <t>01. manejador canino</t>
        </r>
        <r>
          <rPr>
            <sz val="9"/>
            <color indexed="81"/>
            <rFont val="Tahoma"/>
            <family val="2"/>
          </rPr>
          <t xml:space="preserve">
</t>
        </r>
      </text>
    </comment>
    <comment ref="C103" authorId="0" shapeId="0" xr:uid="{00000000-0006-0000-0000-00002F000000}">
      <text>
        <r>
          <rPr>
            <b/>
            <sz val="9"/>
            <color indexed="81"/>
            <rFont val="Tahoma"/>
            <family val="2"/>
          </rPr>
          <t>01. torniquete</t>
        </r>
      </text>
    </comment>
    <comment ref="C107" authorId="0" shapeId="0" xr:uid="{00000000-0006-0000-0000-000030000000}">
      <text>
        <r>
          <rPr>
            <b/>
            <sz val="9"/>
            <color indexed="81"/>
            <rFont val="Tahoma"/>
            <family val="2"/>
          </rPr>
          <t>01. Guarda con arma recorredor</t>
        </r>
        <r>
          <rPr>
            <sz val="9"/>
            <color indexed="81"/>
            <rFont val="Tahoma"/>
            <family val="2"/>
          </rPr>
          <t xml:space="preserve">
</t>
        </r>
      </text>
    </comment>
    <comment ref="C108" authorId="0" shapeId="0" xr:uid="{00000000-0006-0000-0000-000031000000}">
      <text>
        <r>
          <rPr>
            <b/>
            <sz val="9"/>
            <color indexed="81"/>
            <rFont val="Tahoma"/>
            <family val="2"/>
          </rPr>
          <t>01. Guarda sin arma recepcion</t>
        </r>
      </text>
    </comment>
    <comment ref="C109" authorId="0" shapeId="0" xr:uid="{00000000-0006-0000-0000-000032000000}">
      <text>
        <r>
          <rPr>
            <b/>
            <sz val="9"/>
            <color indexed="81"/>
            <rFont val="Tahoma"/>
            <family val="2"/>
          </rPr>
          <t xml:space="preserve">01. Guarda sin arma torniquetes </t>
        </r>
      </text>
    </comment>
    <comment ref="C111" authorId="0" shapeId="0" xr:uid="{00000000-0006-0000-0000-000033000000}">
      <text>
        <r>
          <rPr>
            <b/>
            <sz val="9"/>
            <color indexed="81"/>
            <rFont val="Tahoma"/>
            <family val="2"/>
          </rPr>
          <t xml:space="preserve">01. Guarda sin arma torniquetes </t>
        </r>
      </text>
    </comment>
    <comment ref="C112" authorId="0" shapeId="0" xr:uid="{00000000-0006-0000-0000-000034000000}">
      <text>
        <r>
          <rPr>
            <b/>
            <sz val="9"/>
            <color indexed="81"/>
            <rFont val="Tahoma"/>
            <family val="2"/>
          </rPr>
          <t>01. Guarda guia canino entrada vehicular y peatonal</t>
        </r>
      </text>
    </comment>
    <comment ref="C114" authorId="0" shapeId="0" xr:uid="{00000000-0006-0000-0000-000035000000}">
      <text>
        <r>
          <rPr>
            <b/>
            <sz val="9"/>
            <color indexed="81"/>
            <rFont val="Tahoma"/>
            <family val="2"/>
          </rPr>
          <t>01. Guarda guia canino entrada vehicular y peatonal</t>
        </r>
        <r>
          <rPr>
            <sz val="9"/>
            <color indexed="81"/>
            <rFont val="Tahoma"/>
            <family val="2"/>
          </rPr>
          <t xml:space="preserve">
</t>
        </r>
      </text>
    </comment>
    <comment ref="C118" authorId="0" shapeId="0" xr:uid="{00000000-0006-0000-0000-000036000000}">
      <text>
        <r>
          <rPr>
            <b/>
            <sz val="9"/>
            <color indexed="81"/>
            <rFont val="Tahoma"/>
            <family val="2"/>
          </rPr>
          <t>01 OMT Calle100
02 OMT Campus
03 OMT Operador Dron
04 Supervisor</t>
        </r>
      </text>
    </comment>
    <comment ref="C119" authorId="1" shapeId="0" xr:uid="{00000000-0006-0000-0000-000037000000}">
      <text>
        <r>
          <rPr>
            <b/>
            <sz val="9"/>
            <color indexed="81"/>
            <rFont val="Tahoma"/>
            <family val="2"/>
          </rPr>
          <t>Binomio con Canino Entrada Prinipal</t>
        </r>
      </text>
    </comment>
    <comment ref="C120" authorId="0" shapeId="0" xr:uid="{00000000-0006-0000-0000-000038000000}">
      <text>
        <r>
          <rPr>
            <b/>
            <sz val="9"/>
            <color indexed="81"/>
            <rFont val="Tahoma"/>
            <family val="2"/>
          </rPr>
          <t>1. perimetral norte
2. perimetral sur
3. perimetral rio
4. porteria norte 
5. porteria sur</t>
        </r>
        <r>
          <rPr>
            <sz val="9"/>
            <color indexed="81"/>
            <rFont val="Tahoma"/>
            <family val="2"/>
          </rPr>
          <t xml:space="preserve">
</t>
        </r>
      </text>
    </comment>
    <comment ref="C121" authorId="0" shapeId="0" xr:uid="{00000000-0006-0000-0000-000039000000}">
      <text>
        <r>
          <rPr>
            <b/>
            <sz val="9"/>
            <color indexed="81"/>
            <rFont val="Tahoma"/>
            <family val="2"/>
          </rPr>
          <t>1. edf camacho leiva
2. edf mutis
3. edf fase II
4. edf seguridad 
5. edf aulas II</t>
        </r>
        <r>
          <rPr>
            <sz val="9"/>
            <color indexed="81"/>
            <rFont val="Tahoma"/>
            <family val="2"/>
          </rPr>
          <t xml:space="preserve">
</t>
        </r>
      </text>
    </comment>
    <comment ref="C123" authorId="0" shapeId="0" xr:uid="{00000000-0006-0000-0000-00003A000000}">
      <text>
        <r>
          <rPr>
            <b/>
            <sz val="9"/>
            <color indexed="81"/>
            <rFont val="Tahoma"/>
            <family val="2"/>
          </rPr>
          <t>1. ACOMPAÑAMIENTO TREN
2. CONCHA ACUSTICA</t>
        </r>
      </text>
    </comment>
    <comment ref="C124" authorId="0" shapeId="0" xr:uid="{00000000-0006-0000-0000-00003B000000}">
      <text>
        <r>
          <rPr>
            <b/>
            <sz val="9"/>
            <color indexed="81"/>
            <rFont val="Tahoma"/>
            <family val="2"/>
          </rPr>
          <t>1. Recepcionista 
2. Control entrada Bicicletas
3. Apoyo Vehicular
4. Parqueadero Ed. Cenacom
5. Parqueadero Cabal 
6. Parqueadero Casona
7. Parqueadero Motos
8. Edf. Sepulveda
9. Edf. Aulas A  y  B Laboratorio cabal 
10. Recorredor</t>
        </r>
      </text>
    </comment>
    <comment ref="C125" authorId="0" shapeId="0" xr:uid="{00000000-0006-0000-0000-00003C000000}">
      <text>
        <r>
          <rPr>
            <b/>
            <sz val="9"/>
            <color indexed="81"/>
            <rFont val="Tahoma"/>
            <family val="2"/>
          </rPr>
          <t xml:space="preserve">1. EDF FAEDIS Y POSGRADOS
2. TORNIQUETES
3. PARQUEADERO ADMINISTRATIVO
4. PARQUEADERO EDF FAEDIS 
</t>
        </r>
      </text>
    </comment>
    <comment ref="C126" authorId="0" shapeId="0" xr:uid="{00000000-0006-0000-0000-00003D000000}">
      <text>
        <r>
          <rPr>
            <b/>
            <sz val="9"/>
            <color indexed="81"/>
            <rFont val="Tahoma"/>
            <family val="2"/>
          </rPr>
          <t xml:space="preserve">1.canino defensa
</t>
        </r>
      </text>
    </comment>
    <comment ref="C128" authorId="0" shapeId="0" xr:uid="{00000000-0006-0000-0000-00003E000000}">
      <text>
        <r>
          <rPr>
            <b/>
            <sz val="9"/>
            <color indexed="81"/>
            <rFont val="Tahoma"/>
            <family val="2"/>
          </rPr>
          <t xml:space="preserve">1. CANINO ANTIEXPLOSIVOS ENTRADA PRINCIPAL
2. CANINO ANTIEXPLOSIVOS PORTERIA SUR
</t>
        </r>
      </text>
    </comment>
    <comment ref="C129" authorId="0" shapeId="0" xr:uid="{00000000-0006-0000-0000-00003F000000}">
      <text>
        <r>
          <rPr>
            <b/>
            <sz val="9"/>
            <color indexed="81"/>
            <rFont val="Tahoma"/>
            <family val="2"/>
          </rPr>
          <t xml:space="preserve">1. RECEPCIONISTA 
2. TORNIQUETES
3. PARQUEADERO ADMINISTRATIVO
4. PARQUEADERO FAEDIS
5.EDF FAEDIS Y POSGRADOS
</t>
        </r>
      </text>
    </comment>
    <comment ref="F135" authorId="3" shapeId="0" xr:uid="{00000000-0006-0000-0000-000040000000}">
      <text>
        <r>
          <rPr>
            <b/>
            <sz val="9"/>
            <color indexed="81"/>
            <rFont val="Tahoma"/>
            <family val="2"/>
          </rPr>
          <t>OSCAR SOLANO:</t>
        </r>
        <r>
          <rPr>
            <sz val="9"/>
            <color indexed="81"/>
            <rFont val="Tahoma"/>
            <family val="2"/>
          </rPr>
          <t xml:space="preserve">
Revisar la cantidad de equipos a solicitar|</t>
        </r>
      </text>
    </comment>
    <comment ref="F137" authorId="3" shapeId="0" xr:uid="{00000000-0006-0000-0000-000041000000}">
      <text>
        <r>
          <rPr>
            <b/>
            <sz val="9"/>
            <color indexed="81"/>
            <rFont val="Tahoma"/>
            <family val="2"/>
          </rPr>
          <t>OSCAR SOLANO:</t>
        </r>
        <r>
          <rPr>
            <sz val="9"/>
            <color indexed="81"/>
            <rFont val="Tahoma"/>
            <family val="2"/>
          </rPr>
          <t xml:space="preserve">
Revisar cantidad de detectores a solicitar</t>
        </r>
      </text>
    </comment>
    <comment ref="M152" authorId="2" shapeId="0" xr:uid="{28A7650E-38F1-45B5-A789-B4F8C8DB044B}">
      <text>
        <r>
          <rPr>
            <b/>
            <sz val="9"/>
            <color indexed="81"/>
            <rFont val="Tahoma"/>
            <family val="2"/>
          </rPr>
          <t>ESE VALOR TOTAL SE CARGA AL PRESUPUESTO DE SEDE CAMPUS Y SE QUITO DE LA SEDE CALLE 100</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Oscar Oswaldo Solano Rodriguez</author>
    <author>Hernan Mauricio Villamil Avila</author>
    <author>Leonardo Fabio Castillo Garcia</author>
  </authors>
  <commentList>
    <comment ref="C6" authorId="0" shapeId="0" xr:uid="{00000000-0006-0000-0200-000001000000}">
      <text>
        <r>
          <rPr>
            <sz val="9"/>
            <color indexed="81"/>
            <rFont val="Tahoma"/>
            <family val="2"/>
          </rPr>
          <t>1.</t>
        </r>
        <r>
          <rPr>
            <b/>
            <sz val="9"/>
            <color indexed="81"/>
            <rFont val="Tahoma"/>
            <family val="2"/>
          </rPr>
          <t xml:space="preserve"> recorredor interno sur </t>
        </r>
        <r>
          <rPr>
            <sz val="9"/>
            <color indexed="81"/>
            <rFont val="Tahoma"/>
            <family val="2"/>
          </rPr>
          <t xml:space="preserve">
2. recepcionista vehicular
3. control parqueaderos
4. salida vehicular
5. control entrada peatonal
6. recepcionista peatonal 
7. recorredor interno D 
8. recorredor interno F
9. </t>
        </r>
        <r>
          <rPr>
            <b/>
            <sz val="9"/>
            <color indexed="81"/>
            <rFont val="Tahoma"/>
            <family val="2"/>
          </rPr>
          <t xml:space="preserve">recorredor interno norte </t>
        </r>
        <r>
          <rPr>
            <sz val="9"/>
            <color indexed="81"/>
            <rFont val="Tahoma"/>
            <family val="2"/>
          </rPr>
          <t xml:space="preserve">
10. control torniquete 
11. Guarda bienvenida vehicular</t>
        </r>
      </text>
    </comment>
    <comment ref="C8" authorId="0" shapeId="0" xr:uid="{00000000-0006-0000-0200-000002000000}">
      <text>
        <r>
          <rPr>
            <sz val="9"/>
            <color indexed="81"/>
            <rFont val="Tahoma"/>
            <family val="2"/>
          </rPr>
          <t>1. recorredor interno sur 
2. recepcionista vehicular
3. control parqueaderos
4. salida vehicular
5. control entrada peatonal
6. recepcionista peatonal 
7. recorredor interno D 
8. recorredor interno F
9. recorredor interno norte 
10. control torniquete 
11. Guarda bienvenida vehicular</t>
        </r>
      </text>
    </comment>
    <comment ref="C9" authorId="0" shapeId="0" xr:uid="{5D0F8E5B-5A59-407B-88E8-0DF57E8046BB}">
      <text>
        <r>
          <rPr>
            <sz val="9"/>
            <color indexed="81"/>
            <rFont val="Tahoma"/>
            <family val="2"/>
          </rPr>
          <t xml:space="preserve">1. recepcion peatonal
2. control ascensor A  
3. supervisor
4. recorredor interno A 
5. Recorredor externo interno
</t>
        </r>
      </text>
    </comment>
    <comment ref="C10" authorId="0" shapeId="0" xr:uid="{00000000-0006-0000-0200-000003000000}">
      <text>
        <r>
          <rPr>
            <b/>
            <sz val="9"/>
            <color indexed="81"/>
            <rFont val="Tahoma"/>
            <family val="2"/>
          </rPr>
          <t>1. canino antiexplosivos vehicular</t>
        </r>
        <r>
          <rPr>
            <sz val="9"/>
            <color indexed="81"/>
            <rFont val="Tahoma"/>
            <family val="2"/>
          </rPr>
          <t xml:space="preserve">
</t>
        </r>
      </text>
    </comment>
    <comment ref="C11" authorId="0" shapeId="0" xr:uid="{00000000-0006-0000-0200-000004000000}">
      <text>
        <r>
          <rPr>
            <b/>
            <sz val="9"/>
            <color indexed="81"/>
            <rFont val="Tahoma"/>
            <family val="2"/>
          </rPr>
          <t xml:space="preserve">1. manejador canino explosivos vehicular
2. manejador canino defensa </t>
        </r>
        <r>
          <rPr>
            <sz val="9"/>
            <color indexed="81"/>
            <rFont val="Tahoma"/>
            <family val="2"/>
          </rPr>
          <t xml:space="preserve">
</t>
        </r>
      </text>
    </comment>
    <comment ref="C13" authorId="0" shapeId="0" xr:uid="{00000000-0006-0000-0200-000005000000}">
      <text>
        <r>
          <rPr>
            <b/>
            <sz val="9"/>
            <color indexed="81"/>
            <rFont val="Tahoma"/>
            <family val="2"/>
          </rPr>
          <t xml:space="preserve">1. manejador canino explosivos vehicular
2. manejador canino defensa 
</t>
        </r>
        <r>
          <rPr>
            <sz val="9"/>
            <color indexed="81"/>
            <rFont val="Tahoma"/>
            <family val="2"/>
          </rPr>
          <t xml:space="preserve">
</t>
        </r>
      </text>
    </comment>
    <comment ref="C15" authorId="0" shapeId="0" xr:uid="{00000000-0006-0000-0200-000006000000}">
      <text>
        <r>
          <rPr>
            <b/>
            <sz val="9"/>
            <color indexed="81"/>
            <rFont val="Tahoma"/>
            <family val="2"/>
          </rPr>
          <t xml:space="preserve">1. Control bicicletero
2. recoredor interno B
3. recoredor interno C
4. salida peatonal 
</t>
        </r>
        <r>
          <rPr>
            <sz val="9"/>
            <color indexed="81"/>
            <rFont val="Tahoma"/>
            <family val="2"/>
          </rPr>
          <t xml:space="preserve">
 </t>
        </r>
      </text>
    </comment>
    <comment ref="C17" authorId="0" shapeId="0" xr:uid="{00000000-0006-0000-0200-000007000000}">
      <text>
        <r>
          <rPr>
            <b/>
            <sz val="9"/>
            <color indexed="81"/>
            <rFont val="Tahoma"/>
            <family val="2"/>
          </rPr>
          <t xml:space="preserve">1. Control bicicletero
2. recoredor interno B
3. recoredor interno C
4. salida peatonal
</t>
        </r>
      </text>
    </comment>
    <comment ref="C18" authorId="0" shapeId="0" xr:uid="{00000000-0006-0000-0200-000008000000}">
      <text>
        <r>
          <rPr>
            <b/>
            <sz val="9"/>
            <color indexed="81"/>
            <rFont val="Tahoma"/>
            <family val="2"/>
          </rPr>
          <t xml:space="preserve">
1. Guarda con arma farmatodo
</t>
        </r>
        <r>
          <rPr>
            <sz val="9"/>
            <color indexed="81"/>
            <rFont val="Tahoma"/>
            <family val="2"/>
          </rPr>
          <t xml:space="preserve">
 </t>
        </r>
      </text>
    </comment>
    <comment ref="C20" authorId="0" shapeId="0" xr:uid="{00000000-0006-0000-0200-000009000000}">
      <text>
        <r>
          <rPr>
            <b/>
            <sz val="9"/>
            <color indexed="81"/>
            <rFont val="Tahoma"/>
            <family val="2"/>
          </rPr>
          <t xml:space="preserve">
1. Guarda con arma farmatodo
</t>
        </r>
      </text>
    </comment>
    <comment ref="C24" authorId="0" shapeId="0" xr:uid="{00000000-0006-0000-0200-00000A000000}">
      <text>
        <r>
          <rPr>
            <b/>
            <sz val="9"/>
            <color indexed="81"/>
            <rFont val="Tahoma"/>
            <family val="2"/>
          </rPr>
          <t>01. Guarda recepcion
01. Guarda recorredor Ed Norte
01. Guarda recorredoe ED Sur</t>
        </r>
      </text>
    </comment>
    <comment ref="C25" authorId="0" shapeId="0" xr:uid="{00000000-0006-0000-0200-00000B000000}">
      <text>
        <r>
          <rPr>
            <b/>
            <sz val="9"/>
            <color indexed="81"/>
            <rFont val="Tahoma"/>
            <family val="2"/>
          </rPr>
          <t>01. Guarda guia canino entrada vehicular</t>
        </r>
        <r>
          <rPr>
            <sz val="9"/>
            <color indexed="81"/>
            <rFont val="Tahoma"/>
            <family val="2"/>
          </rPr>
          <t xml:space="preserve">
</t>
        </r>
      </text>
    </comment>
    <comment ref="C27" authorId="0" shapeId="0" xr:uid="{00000000-0006-0000-0200-00000C000000}">
      <text>
        <r>
          <rPr>
            <b/>
            <sz val="9"/>
            <color indexed="81"/>
            <rFont val="Tahoma"/>
            <family val="2"/>
          </rPr>
          <t xml:space="preserve">01. Guarda torniquete </t>
        </r>
        <r>
          <rPr>
            <sz val="9"/>
            <color indexed="81"/>
            <rFont val="Tahoma"/>
            <family val="2"/>
          </rPr>
          <t xml:space="preserve">
</t>
        </r>
      </text>
    </comment>
    <comment ref="C31" authorId="0" shapeId="0" xr:uid="{00000000-0006-0000-0200-00000D000000}">
      <text>
        <r>
          <rPr>
            <b/>
            <sz val="9"/>
            <color indexed="81"/>
            <rFont val="Tahoma"/>
            <family val="2"/>
          </rPr>
          <t>1. Guarda con arma reorredor</t>
        </r>
      </text>
    </comment>
    <comment ref="C32" authorId="0" shapeId="0" xr:uid="{00000000-0006-0000-0200-00000E000000}">
      <text>
        <r>
          <rPr>
            <b/>
            <sz val="9"/>
            <color rgb="FF000000"/>
            <rFont val="Tahoma"/>
            <family val="2"/>
          </rPr>
          <t>1. Guarda sin arma recepcion</t>
        </r>
      </text>
    </comment>
    <comment ref="C36" authorId="0" shapeId="0" xr:uid="{00000000-0006-0000-0200-00000F000000}">
      <text>
        <r>
          <rPr>
            <b/>
            <sz val="9"/>
            <color indexed="81"/>
            <rFont val="Tahoma"/>
            <family val="2"/>
          </rPr>
          <t>01 OMT Calle100
02 OMT Campus
03 Supervisor</t>
        </r>
      </text>
    </comment>
    <comment ref="C37" authorId="1" shapeId="0" xr:uid="{00000000-0006-0000-0200-000010000000}">
      <text>
        <r>
          <rPr>
            <b/>
            <sz val="9"/>
            <color indexed="81"/>
            <rFont val="Tahoma"/>
            <family val="2"/>
          </rPr>
          <t>Binomio con Canino Entrada Prinipal</t>
        </r>
      </text>
    </comment>
    <comment ref="C38" authorId="0" shapeId="0" xr:uid="{00000000-0006-0000-0200-000011000000}">
      <text>
        <r>
          <rPr>
            <b/>
            <sz val="9"/>
            <color indexed="81"/>
            <rFont val="Tahoma"/>
            <family val="2"/>
          </rPr>
          <t>1. perimetral norte
2. perimetral sur
3. perimetral rio
4. porteria norte 
5. porteria sur</t>
        </r>
        <r>
          <rPr>
            <sz val="9"/>
            <color indexed="81"/>
            <rFont val="Tahoma"/>
            <family val="2"/>
          </rPr>
          <t xml:space="preserve">
</t>
        </r>
      </text>
    </comment>
    <comment ref="C39" authorId="0" shapeId="0" xr:uid="{00000000-0006-0000-0200-000012000000}">
      <text>
        <r>
          <rPr>
            <b/>
            <sz val="9"/>
            <color indexed="81"/>
            <rFont val="Tahoma"/>
            <family val="2"/>
          </rPr>
          <t>1. edf camacho leiva
2. edf mutis
3. edf fase II
4. edf seguridad 
5. edf aulas II</t>
        </r>
        <r>
          <rPr>
            <sz val="9"/>
            <color indexed="81"/>
            <rFont val="Tahoma"/>
            <family val="2"/>
          </rPr>
          <t xml:space="preserve">
</t>
        </r>
      </text>
    </comment>
    <comment ref="C41" authorId="0" shapeId="0" xr:uid="{00000000-0006-0000-0200-000013000000}">
      <text>
        <r>
          <rPr>
            <b/>
            <sz val="9"/>
            <color indexed="81"/>
            <rFont val="Tahoma"/>
            <family val="2"/>
          </rPr>
          <t>1. ACOMPAÑAMIENTO TREN
2. CONCHA ACUSTICA</t>
        </r>
      </text>
    </comment>
    <comment ref="C42" authorId="0" shapeId="0" xr:uid="{00000000-0006-0000-0200-000014000000}">
      <text>
        <r>
          <rPr>
            <b/>
            <sz val="9"/>
            <color indexed="81"/>
            <rFont val="Tahoma"/>
            <family val="2"/>
          </rPr>
          <t>1. Recepcionista 
2. Control entrada Bicicletas
3. Apoyo Vehicular
4. Parqueadero Ed. Cenacom
5. Parqueadero Cabal 
6. Parqueadero Casona
7. Parqueadero Motos
8. Edf. Sepulveda
9. Edf. Aulas A  y  B Laboratorio cabal 
10. Recorredor</t>
        </r>
      </text>
    </comment>
    <comment ref="C43" authorId="0" shapeId="0" xr:uid="{00000000-0006-0000-0200-000015000000}">
      <text>
        <r>
          <rPr>
            <b/>
            <sz val="9"/>
            <color indexed="81"/>
            <rFont val="Tahoma"/>
            <family val="2"/>
          </rPr>
          <t xml:space="preserve">1. EDF FAEDIS Y POSGRADOS
2. TORNIQUETES
3. PARQUEADERO ADMINISTRATIVO
4. PARQUEADERO EDF FAEDIS </t>
        </r>
        <r>
          <rPr>
            <sz val="9"/>
            <color indexed="81"/>
            <rFont val="Tahoma"/>
            <family val="2"/>
          </rPr>
          <t xml:space="preserve">
</t>
        </r>
      </text>
    </comment>
    <comment ref="C44" authorId="0" shapeId="0" xr:uid="{00000000-0006-0000-0200-000016000000}">
      <text>
        <r>
          <rPr>
            <b/>
            <sz val="9"/>
            <color indexed="81"/>
            <rFont val="Tahoma"/>
            <family val="2"/>
          </rPr>
          <t xml:space="preserve">1.canino defensa
</t>
        </r>
        <r>
          <rPr>
            <sz val="9"/>
            <color indexed="81"/>
            <rFont val="Tahoma"/>
            <family val="2"/>
          </rPr>
          <t xml:space="preserve">
</t>
        </r>
      </text>
    </comment>
    <comment ref="C46" authorId="2" shapeId="0" xr:uid="{00000000-0006-0000-0200-000017000000}">
      <text>
        <r>
          <rPr>
            <b/>
            <sz val="9"/>
            <color indexed="81"/>
            <rFont val="Tahoma"/>
            <family val="2"/>
          </rPr>
          <t>01. canino defensa controlada</t>
        </r>
      </text>
    </comment>
    <comment ref="C47" authorId="0" shapeId="0" xr:uid="{00000000-0006-0000-0200-000018000000}">
      <text>
        <r>
          <rPr>
            <b/>
            <sz val="9"/>
            <color indexed="81"/>
            <rFont val="Tahoma"/>
            <family val="2"/>
          </rPr>
          <t xml:space="preserve">1. CANINO ANTIEXPLOSIVOS ENTRADA PRINCIPAL
2. CANINO ANTIEXPLOSIVOS PORTERIA SUR
</t>
        </r>
      </text>
    </comment>
    <comment ref="C48" authorId="0" shapeId="0" xr:uid="{00000000-0006-0000-0200-000019000000}">
      <text>
        <r>
          <rPr>
            <b/>
            <sz val="9"/>
            <color indexed="81"/>
            <rFont val="Tahoma"/>
            <family val="2"/>
          </rPr>
          <t xml:space="preserve">1. RECEPCIONISTA 
2. TORNIQUETES
3. PARQUEADERO ADMINISTRATIVO
4. PARQUEADERO FAEDIS
5.EDF FAEDIS Y POSGRADOS
6. Recorredor norte calle 100
7. Recorredor sur calle 100
</t>
        </r>
      </text>
    </comment>
    <comment ref="C55" authorId="0" shapeId="0" xr:uid="{00000000-0006-0000-0200-00001A000000}">
      <text>
        <r>
          <rPr>
            <sz val="9"/>
            <color indexed="81"/>
            <rFont val="Tahoma"/>
            <family val="2"/>
          </rPr>
          <t xml:space="preserve">1. recorredor interno sur 
2. recepcionista vehicular
3. control parqueaderos
4. salida vehicular
5. control entrada peatonal
6. recepcionista peatonal 
7. recorredor interno D 
8. recorredor interno F
9. recorredor interno norte 
10. cuidador canino 
11. control torniquete 
</t>
        </r>
      </text>
    </comment>
    <comment ref="C57" authorId="0" shapeId="0" xr:uid="{00000000-0006-0000-0200-00001B000000}">
      <text>
        <r>
          <rPr>
            <sz val="9"/>
            <color indexed="81"/>
            <rFont val="Tahoma"/>
            <family val="2"/>
          </rPr>
          <t xml:space="preserve">1. recorredor interno sur 
2. recepcionista vehicular
3. control parqueaderos
4. salida vehicular
5. control entrada peatonal
6. recepcionista peatonal 
7. recorredor interno D 
8. recorredor interno F
9. recorredor interno norte 
10. cuidador canino 
11. control torniquete 
</t>
        </r>
      </text>
    </comment>
    <comment ref="C58" authorId="0" shapeId="0" xr:uid="{00000000-0006-0000-0200-00001C000000}">
      <text>
        <r>
          <rPr>
            <sz val="9"/>
            <color indexed="81"/>
            <rFont val="Tahoma"/>
            <family val="2"/>
          </rPr>
          <t xml:space="preserve">
1. cuidador canino 
</t>
        </r>
      </text>
    </comment>
    <comment ref="C59" authorId="0" shapeId="0" xr:uid="{00000000-0006-0000-0200-00001D000000}">
      <text>
        <r>
          <rPr>
            <sz val="9"/>
            <color indexed="81"/>
            <rFont val="Tahoma"/>
            <family val="2"/>
          </rPr>
          <t xml:space="preserve">1. recepcion peatonal
2. control ascensor A  
3. supervisor
4. recorredor interno A 
</t>
        </r>
      </text>
    </comment>
    <comment ref="C60" authorId="0" shapeId="0" xr:uid="{00000000-0006-0000-0200-00001E000000}">
      <text>
        <r>
          <rPr>
            <b/>
            <sz val="9"/>
            <color indexed="81"/>
            <rFont val="Tahoma"/>
            <family val="2"/>
          </rPr>
          <t>1. canino antiexplosivos vehicular</t>
        </r>
        <r>
          <rPr>
            <sz val="9"/>
            <color indexed="81"/>
            <rFont val="Tahoma"/>
            <family val="2"/>
          </rPr>
          <t xml:space="preserve">
</t>
        </r>
      </text>
    </comment>
    <comment ref="C61" authorId="0" shapeId="0" xr:uid="{00000000-0006-0000-0200-00001F000000}">
      <text>
        <r>
          <rPr>
            <b/>
            <sz val="9"/>
            <color indexed="81"/>
            <rFont val="Tahoma"/>
            <family val="2"/>
          </rPr>
          <t xml:space="preserve">1. manejador canino explosivos vehicular
2. manejador canino defensa </t>
        </r>
        <r>
          <rPr>
            <sz val="9"/>
            <color indexed="81"/>
            <rFont val="Tahoma"/>
            <family val="2"/>
          </rPr>
          <t xml:space="preserve">
</t>
        </r>
      </text>
    </comment>
    <comment ref="C63" authorId="0" shapeId="0" xr:uid="{00000000-0006-0000-0200-000020000000}">
      <text>
        <r>
          <rPr>
            <b/>
            <sz val="9"/>
            <color indexed="81"/>
            <rFont val="Tahoma"/>
            <family val="2"/>
          </rPr>
          <t xml:space="preserve">1. manejador canino explosivos vehicular
2. manejador canino defensa 
</t>
        </r>
        <r>
          <rPr>
            <sz val="9"/>
            <color indexed="81"/>
            <rFont val="Tahoma"/>
            <family val="2"/>
          </rPr>
          <t xml:space="preserve">
</t>
        </r>
      </text>
    </comment>
    <comment ref="C65" authorId="0" shapeId="0" xr:uid="{00000000-0006-0000-0200-000021000000}">
      <text>
        <r>
          <rPr>
            <b/>
            <sz val="9"/>
            <color indexed="81"/>
            <rFont val="Tahoma"/>
            <family val="2"/>
          </rPr>
          <t xml:space="preserve">1. Control bicicletero
2. recoredor interno B
3. recoredor interno C
4. salida peatonal 
</t>
        </r>
        <r>
          <rPr>
            <sz val="9"/>
            <color indexed="81"/>
            <rFont val="Tahoma"/>
            <family val="2"/>
          </rPr>
          <t xml:space="preserve">
 </t>
        </r>
      </text>
    </comment>
    <comment ref="C67" authorId="0" shapeId="0" xr:uid="{00000000-0006-0000-0200-000022000000}">
      <text>
        <r>
          <rPr>
            <b/>
            <sz val="9"/>
            <color indexed="81"/>
            <rFont val="Tahoma"/>
            <family val="2"/>
          </rPr>
          <t xml:space="preserve">1. Control bicicletero
2. recoredor interno B
3. recoredor interno C
4. salida peatonal
</t>
        </r>
      </text>
    </comment>
    <comment ref="C68" authorId="0" shapeId="0" xr:uid="{00000000-0006-0000-0200-000023000000}">
      <text>
        <r>
          <rPr>
            <b/>
            <sz val="9"/>
            <color indexed="81"/>
            <rFont val="Tahoma"/>
            <family val="2"/>
          </rPr>
          <t xml:space="preserve">
1. Canino defensa farmatodo
</t>
        </r>
        <r>
          <rPr>
            <sz val="9"/>
            <color indexed="81"/>
            <rFont val="Tahoma"/>
            <family val="2"/>
          </rPr>
          <t xml:space="preserve">
 </t>
        </r>
      </text>
    </comment>
    <comment ref="C70" authorId="0" shapeId="0" xr:uid="{00000000-0006-0000-0200-000024000000}">
      <text>
        <r>
          <rPr>
            <b/>
            <sz val="9"/>
            <color indexed="81"/>
            <rFont val="Tahoma"/>
            <family val="2"/>
          </rPr>
          <t xml:space="preserve">
1. Canino defensa farmatodo
</t>
        </r>
      </text>
    </comment>
    <comment ref="C74" authorId="0" shapeId="0" xr:uid="{00000000-0006-0000-0200-000025000000}">
      <text>
        <r>
          <rPr>
            <b/>
            <sz val="9"/>
            <color indexed="81"/>
            <rFont val="Tahoma"/>
            <family val="2"/>
          </rPr>
          <t>01. Guarda recepcion
01. Guarda recorredor Ed Norte
01. Guarda recorredoe ED Sur</t>
        </r>
      </text>
    </comment>
    <comment ref="C75" authorId="0" shapeId="0" xr:uid="{00000000-0006-0000-0200-000026000000}">
      <text>
        <r>
          <rPr>
            <b/>
            <sz val="9"/>
            <color indexed="81"/>
            <rFont val="Tahoma"/>
            <family val="2"/>
          </rPr>
          <t>01. Guarda guia canino entrada vehicular</t>
        </r>
        <r>
          <rPr>
            <sz val="9"/>
            <color indexed="81"/>
            <rFont val="Tahoma"/>
            <family val="2"/>
          </rPr>
          <t xml:space="preserve">
</t>
        </r>
      </text>
    </comment>
    <comment ref="C77" authorId="0" shapeId="0" xr:uid="{00000000-0006-0000-0200-000027000000}">
      <text>
        <r>
          <rPr>
            <b/>
            <sz val="9"/>
            <color indexed="81"/>
            <rFont val="Tahoma"/>
            <family val="2"/>
          </rPr>
          <t xml:space="preserve">01. Guarda torniquete </t>
        </r>
        <r>
          <rPr>
            <sz val="9"/>
            <color indexed="81"/>
            <rFont val="Tahoma"/>
            <family val="2"/>
          </rPr>
          <t xml:space="preserve">
</t>
        </r>
      </text>
    </comment>
    <comment ref="C81" authorId="0" shapeId="0" xr:uid="{00000000-0006-0000-0200-000028000000}">
      <text>
        <r>
          <rPr>
            <b/>
            <sz val="9"/>
            <color indexed="81"/>
            <rFont val="Tahoma"/>
            <family val="2"/>
          </rPr>
          <t>01. Guarda con arma recorredor</t>
        </r>
        <r>
          <rPr>
            <sz val="9"/>
            <color indexed="81"/>
            <rFont val="Tahoma"/>
            <family val="2"/>
          </rPr>
          <t xml:space="preserve">
</t>
        </r>
      </text>
    </comment>
    <comment ref="C82" authorId="0" shapeId="0" xr:uid="{00000000-0006-0000-0200-000029000000}">
      <text>
        <r>
          <rPr>
            <b/>
            <sz val="9"/>
            <color indexed="81"/>
            <rFont val="Tahoma"/>
            <family val="2"/>
          </rPr>
          <t>01. Guarda sin arma recepcion</t>
        </r>
      </text>
    </comment>
    <comment ref="C86" authorId="0" shapeId="0" xr:uid="{00000000-0006-0000-0200-00002A000000}">
      <text>
        <r>
          <rPr>
            <b/>
            <sz val="9"/>
            <color indexed="81"/>
            <rFont val="Tahoma"/>
            <family val="2"/>
          </rPr>
          <t>01 OMT Calle100
02 OMT Campus
03 OMT Operador Dron
04 Supervisor</t>
        </r>
      </text>
    </comment>
    <comment ref="C87" authorId="1" shapeId="0" xr:uid="{00000000-0006-0000-0200-00002B000000}">
      <text>
        <r>
          <rPr>
            <b/>
            <sz val="9"/>
            <color indexed="81"/>
            <rFont val="Tahoma"/>
            <family val="2"/>
          </rPr>
          <t>Binomio con Canino Entrada Prinipal</t>
        </r>
      </text>
    </comment>
    <comment ref="C88" authorId="0" shapeId="0" xr:uid="{00000000-0006-0000-0200-00002C000000}">
      <text>
        <r>
          <rPr>
            <b/>
            <sz val="9"/>
            <color indexed="81"/>
            <rFont val="Tahoma"/>
            <family val="2"/>
          </rPr>
          <t>1. perimetral norte
2. perimetral sur
3. perimetral rio
4. porteria norte 
5. porteria sur</t>
        </r>
        <r>
          <rPr>
            <sz val="9"/>
            <color indexed="81"/>
            <rFont val="Tahoma"/>
            <family val="2"/>
          </rPr>
          <t xml:space="preserve">
</t>
        </r>
      </text>
    </comment>
    <comment ref="C89" authorId="0" shapeId="0" xr:uid="{00000000-0006-0000-0200-00002D000000}">
      <text>
        <r>
          <rPr>
            <b/>
            <sz val="9"/>
            <color indexed="81"/>
            <rFont val="Tahoma"/>
            <family val="2"/>
          </rPr>
          <t>1. edf camacho leiva
2. edf mutis
3. edf fase II
4. edf seguridad 
5. edf aulas II</t>
        </r>
        <r>
          <rPr>
            <sz val="9"/>
            <color indexed="81"/>
            <rFont val="Tahoma"/>
            <family val="2"/>
          </rPr>
          <t xml:space="preserve">
</t>
        </r>
      </text>
    </comment>
    <comment ref="C91" authorId="0" shapeId="0" xr:uid="{00000000-0006-0000-0200-00002E000000}">
      <text>
        <r>
          <rPr>
            <b/>
            <sz val="9"/>
            <color indexed="81"/>
            <rFont val="Tahoma"/>
            <family val="2"/>
          </rPr>
          <t>1. ACOMPAÑAMIENTO TREN
2. CONCHA ACUSTICA</t>
        </r>
      </text>
    </comment>
    <comment ref="C92" authorId="0" shapeId="0" xr:uid="{00000000-0006-0000-0200-00002F000000}">
      <text>
        <r>
          <rPr>
            <b/>
            <sz val="9"/>
            <color indexed="81"/>
            <rFont val="Tahoma"/>
            <family val="2"/>
          </rPr>
          <t>1. Recepcionista 
2. Control entrada Bicicletas
3. Apoyo Vehicular
4. Parqueadero Ed. Cenacom
5. Parqueadero Cabal 
6. Parqueadero Casona
7. Parqueadero Motos
8. Edf. Sepulveda
9. Edf. Aulas A  y  B Laboratorio cabal 
10. Recorredor</t>
        </r>
      </text>
    </comment>
    <comment ref="C93" authorId="0" shapeId="0" xr:uid="{00000000-0006-0000-0200-000030000000}">
      <text>
        <r>
          <rPr>
            <b/>
            <sz val="9"/>
            <color indexed="81"/>
            <rFont val="Tahoma"/>
            <family val="2"/>
          </rPr>
          <t xml:space="preserve">1. EDF FAEDIS Y POSGRADOS
2. TORNIQUETES
3. PARQUEADERO ADMINISTRATIVO
4. PARQUEADERO EDF FAEDIS 
</t>
        </r>
      </text>
    </comment>
    <comment ref="C94" authorId="0" shapeId="0" xr:uid="{00000000-0006-0000-0200-000031000000}">
      <text>
        <r>
          <rPr>
            <b/>
            <sz val="9"/>
            <color indexed="81"/>
            <rFont val="Tahoma"/>
            <family val="2"/>
          </rPr>
          <t xml:space="preserve">1.canino defensa
</t>
        </r>
      </text>
    </comment>
    <comment ref="C96" authorId="0" shapeId="0" xr:uid="{00000000-0006-0000-0200-000032000000}">
      <text>
        <r>
          <rPr>
            <b/>
            <sz val="9"/>
            <color indexed="81"/>
            <rFont val="Tahoma"/>
            <family val="2"/>
          </rPr>
          <t xml:space="preserve">1. CANINO ANTIEXPLOSIVOS ENTRADA PRINCIPAL
2. CANINO ANTIEXPLOSIVOS PORTERIA SUR
</t>
        </r>
      </text>
    </comment>
    <comment ref="C97" authorId="0" shapeId="0" xr:uid="{00000000-0006-0000-0200-000033000000}">
      <text>
        <r>
          <rPr>
            <b/>
            <sz val="9"/>
            <color indexed="81"/>
            <rFont val="Tahoma"/>
            <family val="2"/>
          </rPr>
          <t xml:space="preserve">1. RECEPCIONISTA 
2. TORNIQUETES
3. PARQUEADERO ADMINISTRATIVO
4. PARQUEADERO FAEDIS
5.EDF FAEDIS Y POSGRADOS
</t>
        </r>
      </text>
    </comment>
  </commentList>
</comments>
</file>

<file path=xl/sharedStrings.xml><?xml version="1.0" encoding="utf-8"?>
<sst xmlns="http://schemas.openxmlformats.org/spreadsheetml/2006/main" count="287" uniqueCount="144">
  <si>
    <t>CALCULO DE TARIFA MINIMA PARTE 2025</t>
  </si>
  <si>
    <t>Vigencia</t>
  </si>
  <si>
    <t>SMMLV</t>
  </si>
  <si>
    <t>Factor</t>
  </si>
  <si>
    <t>Tarifa Mínima</t>
  </si>
  <si>
    <t>DIAS</t>
  </si>
  <si>
    <t>Total</t>
  </si>
  <si>
    <t>Clases</t>
  </si>
  <si>
    <r>
      <t xml:space="preserve"> VALOR CONTRATO SERVICIO DE SEGURIDAD 2024-2025 (Artículo 462-1 E.T, Base Gravable Especial) / Tarifas de la Circular Externa  </t>
    </r>
    <r>
      <rPr>
        <b/>
        <i/>
        <u/>
        <sz val="8"/>
        <rFont val="Arial"/>
        <family val="2"/>
      </rPr>
      <t>No. Nº  20231300001105 Superintendencia de Vigilancia y Seguridad privada del 30 de Diciembre de 2023 / Decreto 4950 de 2007</t>
    </r>
  </si>
  <si>
    <t>NOMBRE DEL SERVICIO</t>
  </si>
  <si>
    <t xml:space="preserve">CANTIDAD SERVICIOS </t>
  </si>
  <si>
    <t>VALOR BASE DEL SERVICIO Tarifa 2024</t>
  </si>
  <si>
    <t>VALOR PRIMA SEGURO DE VIDA</t>
  </si>
  <si>
    <t>% Gastos Admon. y Super. (8%, 10% ó 11%)</t>
  </si>
  <si>
    <t xml:space="preserve">Valor Gastos Administración y Supervisión </t>
  </si>
  <si>
    <t xml:space="preserve"> VARIABLE DE PROPORCIONALIDAD</t>
  </si>
  <si>
    <t xml:space="preserve">DIAS LABORADOS CON APROXIMACION DE DECIMALES </t>
  </si>
  <si>
    <t>COSTO MENSUAL POR SERVICIO</t>
  </si>
  <si>
    <t xml:space="preserve">COSTO MENSUAL POR No. DE SERVICIOS </t>
  </si>
  <si>
    <t xml:space="preserve">TOTAL SERVICIO </t>
  </si>
  <si>
    <t>SEDE BOGOTA - CALLE 100</t>
  </si>
  <si>
    <t>Los siguientes servicios se prestarán desde el 01 de abril de 2025 hasta el 31 de diciembre de 2025</t>
  </si>
  <si>
    <t>TOTAL SERVICIO  (9 meses )</t>
  </si>
  <si>
    <r>
      <t>Servicios lunes a viernes sin festivos 16 horas / 15 horas diurnas, 1 hora nocturna</t>
    </r>
    <r>
      <rPr>
        <b/>
        <sz val="8"/>
        <rFont val="Arial"/>
        <family val="2"/>
      </rPr>
      <t xml:space="preserve"> sin arma</t>
    </r>
  </si>
  <si>
    <t>del 27 de noviembre al 8 de diciembre</t>
  </si>
  <si>
    <r>
      <t xml:space="preserve">Servicios sabados 12 horas </t>
    </r>
    <r>
      <rPr>
        <b/>
        <sz val="8"/>
        <rFont val="Arial"/>
        <family val="2"/>
      </rPr>
      <t>sin arma</t>
    </r>
  </si>
  <si>
    <t>solo sabados</t>
  </si>
  <si>
    <r>
      <t xml:space="preserve">Servicios Domingos 8 horas </t>
    </r>
    <r>
      <rPr>
        <b/>
        <sz val="8"/>
        <rFont val="Arial"/>
        <family val="2"/>
      </rPr>
      <t>sin arma</t>
    </r>
  </si>
  <si>
    <r>
      <t xml:space="preserve">Servicios 24 horas Lunes a Domingo Incluidos festivos </t>
    </r>
    <r>
      <rPr>
        <b/>
        <sz val="8"/>
        <rFont val="Arial"/>
        <family val="2"/>
      </rPr>
      <t>sin arma Incluidos 1 OMT</t>
    </r>
  </si>
  <si>
    <r>
      <t xml:space="preserve">Servicios 24 horas lunes a domingo incluidos festivos </t>
    </r>
    <r>
      <rPr>
        <b/>
        <sz val="8"/>
        <rFont val="Arial"/>
        <family val="2"/>
      </rPr>
      <t>manejador canino</t>
    </r>
  </si>
  <si>
    <r>
      <t xml:space="preserve">Servicios 16 horas lunes a viernes sin festivos </t>
    </r>
    <r>
      <rPr>
        <b/>
        <sz val="8"/>
        <color indexed="8"/>
        <rFont val="Arial"/>
        <family val="2"/>
      </rPr>
      <t>manejador canino</t>
    </r>
    <r>
      <rPr>
        <sz val="8"/>
        <color indexed="8"/>
        <rFont val="Arial"/>
        <family val="2"/>
      </rPr>
      <t xml:space="preserve"> 15 horas diurno, 1 hora nocturna</t>
    </r>
  </si>
  <si>
    <r>
      <t xml:space="preserve">Servicios sabados 12 horas </t>
    </r>
    <r>
      <rPr>
        <b/>
        <sz val="8"/>
        <rFont val="Arial"/>
        <family val="2"/>
      </rPr>
      <t>manejador canino</t>
    </r>
  </si>
  <si>
    <t>Los siguientes servicios se prestarán desde el 01 de abril de 2025 hasta el 20 de diciembre de 2025</t>
  </si>
  <si>
    <t xml:space="preserve">TOTAL SERVICIO ( 8 meses y 20 dias) </t>
  </si>
  <si>
    <t>SEDE BOGOTA - FACULTAD DE MEDICINA Y CIENCIAS DE LA SALUD</t>
  </si>
  <si>
    <t>TOTAL SERVICIO  (9 meses)</t>
  </si>
  <si>
    <t>SEDE BOGOTA - EDIFICIO CALLE 94</t>
  </si>
  <si>
    <t>SEDE CAMPUS NUEVA GRANADA</t>
  </si>
  <si>
    <r>
      <t xml:space="preserve">Servicios 24 horas Lunes a Domingo Incluidos festivos </t>
    </r>
    <r>
      <rPr>
        <b/>
        <sz val="8"/>
        <rFont val="Arial"/>
        <family val="2"/>
      </rPr>
      <t>con arma</t>
    </r>
  </si>
  <si>
    <r>
      <t xml:space="preserve">Servicios 24 horas Lunes a Domingo Incluidos festivos </t>
    </r>
    <r>
      <rPr>
        <b/>
        <sz val="8"/>
        <rFont val="Arial"/>
        <family val="2"/>
      </rPr>
      <t>Sin arma</t>
    </r>
  </si>
  <si>
    <r>
      <t xml:space="preserve">Servicios lunes a viernes sin festivos 12 horas , </t>
    </r>
    <r>
      <rPr>
        <b/>
        <sz val="8"/>
        <color theme="1"/>
        <rFont val="Arial"/>
        <family val="2"/>
      </rPr>
      <t>SIN ARMA-</t>
    </r>
  </si>
  <si>
    <r>
      <t xml:space="preserve">Servicios Sabados sin festivos 8 horas , </t>
    </r>
    <r>
      <rPr>
        <b/>
        <sz val="8"/>
        <color theme="1"/>
        <rFont val="Arial"/>
        <family val="2"/>
      </rPr>
      <t>SIN ARMA-</t>
    </r>
  </si>
  <si>
    <t xml:space="preserve">Servicios lunes a viernes sin festivos 16 horas / 15 horas diurnas, 1 hora nocturna sin arma </t>
  </si>
  <si>
    <r>
      <t xml:space="preserve">Servicio 12 horas lunes a viernes sin arma, sin festivos- </t>
    </r>
    <r>
      <rPr>
        <b/>
        <sz val="8"/>
        <color theme="1"/>
        <rFont val="Arial"/>
        <family val="2"/>
      </rPr>
      <t>manejador canino</t>
    </r>
  </si>
  <si>
    <t>Valor Total de los Servicios antes de IVA</t>
  </si>
  <si>
    <t>AIU (Administración, imprevistos, utilidad) Base Gravable para el IVA (10% del Total de los Servicios)</t>
  </si>
  <si>
    <t>IVA 19% de la Base Gravable</t>
  </si>
  <si>
    <t xml:space="preserve">Valor Total de los servicios año 2025 incluido IVA 19% </t>
  </si>
  <si>
    <t>Medios técnológicos  adicionales</t>
  </si>
  <si>
    <t xml:space="preserve"> Plan corporativo Ilimitado  PTT y Llamadas</t>
  </si>
  <si>
    <t>Valor Individual mes</t>
  </si>
  <si>
    <t>Valor Total mes</t>
  </si>
  <si>
    <t>Total costo avanteles incluido IVA</t>
  </si>
  <si>
    <t xml:space="preserve">servivcio de radios talkabout punto a punto largo alcance </t>
  </si>
  <si>
    <t xml:space="preserve">Detector de Metales </t>
  </si>
  <si>
    <t>Total costo detectores incluido IVA</t>
  </si>
  <si>
    <t xml:space="preserve">Medios técnológicos  adicionales por 9 meses </t>
  </si>
  <si>
    <t>Valor Total de los Servicios 2025 más valor de los medios adicionales (IVA incluido)</t>
  </si>
  <si>
    <t>CALCULO DE TARIFA MINIMA PARTE 2026</t>
  </si>
  <si>
    <t>SMMLV 2025</t>
  </si>
  <si>
    <t>SMMLV 2026</t>
  </si>
  <si>
    <t>Los siguientes servicios se prestarán desde el 01 de enero de 2026 hasta el 31 de maro de 2026</t>
  </si>
  <si>
    <t>TOTAL SERVICIO  (3 meses )</t>
  </si>
  <si>
    <r>
      <t xml:space="preserve">Servicios domingo 8 horas </t>
    </r>
    <r>
      <rPr>
        <b/>
        <sz val="8"/>
        <rFont val="Arial"/>
        <family val="2"/>
      </rPr>
      <t>sin arma</t>
    </r>
  </si>
  <si>
    <t>Los siguientes servicios se prestarán desde el 12 de enero de 2026 hasta el 31 de marzo de 2026</t>
  </si>
  <si>
    <t xml:space="preserve">TOTAL SERVICIO ( 2 meses y 19 dias) </t>
  </si>
  <si>
    <t>TOTAL SERVICIO  (3 meses)</t>
  </si>
  <si>
    <t>Los siguientes servicios se prestarán desde el 01 de mayo de 2024 hasta el 31 de diciembre de 2024</t>
  </si>
  <si>
    <r>
      <t xml:space="preserve">Servicios 24 horas Lunes a Domingo Incluidos festivos </t>
    </r>
    <r>
      <rPr>
        <b/>
        <sz val="8"/>
        <rFont val="Arial"/>
        <family val="2"/>
      </rPr>
      <t>sin arma Incluidos 3 OMT y 01 Supervisor</t>
    </r>
  </si>
  <si>
    <r>
      <t xml:space="preserve">Servicios lunes a sabado sin festivos 12 horas , </t>
    </r>
    <r>
      <rPr>
        <b/>
        <sz val="8"/>
        <color theme="1"/>
        <rFont val="Arial"/>
        <family val="2"/>
      </rPr>
      <t>SIN ARMA</t>
    </r>
  </si>
  <si>
    <t xml:space="preserve">Valor Total de los servicios año 2026 incluido IVA 19% </t>
  </si>
  <si>
    <t xml:space="preserve">Medios técnológicos  adicionales por 3 meses </t>
  </si>
  <si>
    <t>Valor Total de los Servicios 2026 más valor de los medios adicionales (IVA incluido)</t>
  </si>
  <si>
    <t xml:space="preserve">Valor Total del servicios 2025 y 2026 proyeccion de aumento del SMMLV en 20% para 2025. Incluido IVA 19% </t>
  </si>
  <si>
    <t>servico neto</t>
  </si>
  <si>
    <t>base gra</t>
  </si>
  <si>
    <t xml:space="preserve">iva de base </t>
  </si>
  <si>
    <t>total</t>
  </si>
  <si>
    <t>CALLE 100</t>
  </si>
  <si>
    <t>MEDICINA</t>
  </si>
  <si>
    <t>CALLE 94</t>
  </si>
  <si>
    <t>CAMPUS</t>
  </si>
  <si>
    <t>MEDIOS</t>
  </si>
  <si>
    <t>SEGURO</t>
  </si>
  <si>
    <t>Total contrato</t>
  </si>
  <si>
    <t>SEDE BOGOTÁ - CALLE 100</t>
  </si>
  <si>
    <r>
      <t>Servicios lunes a viernes sin festivos 16 horas / 15 horas diurnas, 1 hora nocturna</t>
    </r>
    <r>
      <rPr>
        <b/>
        <sz val="10"/>
        <rFont val="Arial"/>
        <family val="2"/>
      </rPr>
      <t xml:space="preserve"> sin arma</t>
    </r>
  </si>
  <si>
    <r>
      <t xml:space="preserve">Servicios 24 horas Lunes a Domingo Incluidos festivos </t>
    </r>
    <r>
      <rPr>
        <b/>
        <sz val="10"/>
        <rFont val="Arial"/>
        <family val="2"/>
      </rPr>
      <t>sin arma Incluidos 1 OMT</t>
    </r>
  </si>
  <si>
    <r>
      <t xml:space="preserve">Servicios 24 horas lunes a domingo incluidos festivos </t>
    </r>
    <r>
      <rPr>
        <b/>
        <sz val="10"/>
        <rFont val="Arial"/>
        <family val="2"/>
      </rPr>
      <t>manejador canino</t>
    </r>
  </si>
  <si>
    <r>
      <t xml:space="preserve">Servicios Lunes a viernes sin festivos 16 horas </t>
    </r>
    <r>
      <rPr>
        <b/>
        <sz val="10"/>
        <rFont val="Arial"/>
        <family val="2"/>
      </rPr>
      <t>sin arma</t>
    </r>
    <r>
      <rPr>
        <sz val="10"/>
        <rFont val="Arial"/>
        <family val="2"/>
      </rPr>
      <t xml:space="preserve"> 15 horas diurno, 1 hora nocturna</t>
    </r>
  </si>
  <si>
    <t>SEDE BOGOTÁ - FACULTAD DE MEDICINA Y CIENCIAS DE LA SALUD</t>
  </si>
  <si>
    <r>
      <t xml:space="preserve">Servicios 24 horas Lunes a Domingo Incluidos festivos </t>
    </r>
    <r>
      <rPr>
        <b/>
        <sz val="10"/>
        <color rgb="FF000000"/>
        <rFont val="Arial"/>
        <family val="2"/>
      </rPr>
      <t>sin arma</t>
    </r>
  </si>
  <si>
    <r>
      <t xml:space="preserve">Servicios 16 horas lunes a sábado sin festivos </t>
    </r>
    <r>
      <rPr>
        <b/>
        <sz val="10"/>
        <color rgb="FF000000"/>
        <rFont val="Arial"/>
        <family val="2"/>
      </rPr>
      <t>manejador canino</t>
    </r>
    <r>
      <rPr>
        <sz val="10"/>
        <color rgb="FF000000"/>
        <rFont val="Arial"/>
        <family val="2"/>
      </rPr>
      <t>, 15 horas diurnas, 1 hora nocturna</t>
    </r>
  </si>
  <si>
    <r>
      <t xml:space="preserve">Servicios Lunes a viernes sin festivos torniquete </t>
    </r>
    <r>
      <rPr>
        <b/>
        <sz val="10"/>
        <rFont val="Arial"/>
        <family val="2"/>
      </rPr>
      <t>sin arma</t>
    </r>
    <r>
      <rPr>
        <sz val="10"/>
        <rFont val="Arial"/>
        <family val="2"/>
      </rPr>
      <t xml:space="preserve"> 12 horas.</t>
    </r>
  </si>
  <si>
    <t> </t>
  </si>
  <si>
    <t>SEDE BOGOTÁ - EDIFICIO CALLE 94</t>
  </si>
  <si>
    <r>
      <t xml:space="preserve">Servicios 24 horas Lunes a Domingo Incluidos festivos </t>
    </r>
    <r>
      <rPr>
        <b/>
        <sz val="10"/>
        <rFont val="Arial"/>
        <family val="2"/>
      </rPr>
      <t>con arma</t>
    </r>
  </si>
  <si>
    <r>
      <t xml:space="preserve">Servicios 24 horas Lunes a Domingo Incluidos festivos </t>
    </r>
    <r>
      <rPr>
        <b/>
        <sz val="10"/>
        <rFont val="Arial"/>
        <family val="2"/>
      </rPr>
      <t>sin arma</t>
    </r>
  </si>
  <si>
    <r>
      <t xml:space="preserve">Servicios 24 horas Lunes a Domingo Incluidos festivos </t>
    </r>
    <r>
      <rPr>
        <b/>
        <sz val="10"/>
        <rFont val="Arial"/>
        <family val="2"/>
      </rPr>
      <t>sin arma Incluidos 1 OMT y 01 Supervisor</t>
    </r>
  </si>
  <si>
    <t>Los siguientes servicios se prestarán desde el 01 de enero de 2026 hasta el 31 de marzo de 2026</t>
  </si>
  <si>
    <r>
      <t xml:space="preserve">Servicios 24 horas Lunes a Domingo Incluidos festivos </t>
    </r>
    <r>
      <rPr>
        <b/>
        <sz val="10"/>
        <rFont val="Arial"/>
        <family val="2"/>
      </rPr>
      <t>sin arma Incluidos 3 OMT y 01 Supervisor</t>
    </r>
  </si>
  <si>
    <r>
      <t xml:space="preserve">Servicios 24 horas Lunes a Domingo Incluidos festivos </t>
    </r>
    <r>
      <rPr>
        <b/>
        <sz val="10"/>
        <rFont val="Arial"/>
        <family val="2"/>
      </rPr>
      <t>Sin arma</t>
    </r>
  </si>
  <si>
    <r>
      <t xml:space="preserve">Servicios sabados 12 horas </t>
    </r>
    <r>
      <rPr>
        <b/>
        <sz val="10"/>
        <rFont val="Arial"/>
        <family val="2"/>
      </rPr>
      <t>sin arma</t>
    </r>
  </si>
  <si>
    <r>
      <t xml:space="preserve">Servicios 16 horas lunes a viernes sin festivos </t>
    </r>
    <r>
      <rPr>
        <b/>
        <sz val="10"/>
        <color indexed="8"/>
        <rFont val="Arial"/>
        <family val="2"/>
      </rPr>
      <t>manejador canino</t>
    </r>
    <r>
      <rPr>
        <sz val="10"/>
        <color indexed="8"/>
        <rFont val="Arial"/>
        <family val="2"/>
      </rPr>
      <t xml:space="preserve"> 15 horas diurno, 1 hora nocturna</t>
    </r>
  </si>
  <si>
    <r>
      <t xml:space="preserve">Servicios sabados 12 horas </t>
    </r>
    <r>
      <rPr>
        <b/>
        <sz val="10"/>
        <rFont val="Arial"/>
        <family val="2"/>
      </rPr>
      <t>manejador canino</t>
    </r>
  </si>
  <si>
    <r>
      <t>Servicios Lunes a viernes sin festivos 16 horas con</t>
    </r>
    <r>
      <rPr>
        <b/>
        <sz val="10"/>
        <rFont val="Arial"/>
        <family val="2"/>
      </rPr>
      <t xml:space="preserve"> arma</t>
    </r>
    <r>
      <rPr>
        <sz val="10"/>
        <rFont val="Arial"/>
        <family val="2"/>
      </rPr>
      <t xml:space="preserve"> 15 horas diurno, 1 hora nocturna</t>
    </r>
  </si>
  <si>
    <r>
      <t xml:space="preserve">Servicios sabados 12 horas </t>
    </r>
    <r>
      <rPr>
        <b/>
        <sz val="10"/>
        <rFont val="Arial"/>
        <family val="2"/>
      </rPr>
      <t>con arma</t>
    </r>
  </si>
  <si>
    <r>
      <t xml:space="preserve">Servicios lunes a sabado sin festivos 12 horas , </t>
    </r>
    <r>
      <rPr>
        <b/>
        <sz val="10"/>
        <color theme="1"/>
        <rFont val="Arial"/>
        <family val="2"/>
      </rPr>
      <t>SIN ARMA-(Recepcionista)</t>
    </r>
  </si>
  <si>
    <r>
      <t xml:space="preserve">Servicios lunes a viernes sin festivos 12 horas , </t>
    </r>
    <r>
      <rPr>
        <b/>
        <sz val="10"/>
        <color theme="1"/>
        <rFont val="Arial"/>
        <family val="2"/>
      </rPr>
      <t>SIN ARMA-</t>
    </r>
  </si>
  <si>
    <r>
      <t xml:space="preserve">Servicios Sabados sin festivos 8 horas , </t>
    </r>
    <r>
      <rPr>
        <b/>
        <sz val="10"/>
        <color theme="1"/>
        <rFont val="Arial"/>
        <family val="2"/>
      </rPr>
      <t>SIN ARMA-</t>
    </r>
  </si>
  <si>
    <r>
      <t xml:space="preserve">Servicio 12 horas lunes a viernes sin arma, sin festivos- </t>
    </r>
    <r>
      <rPr>
        <b/>
        <sz val="10"/>
        <color theme="1"/>
        <rFont val="Arial"/>
        <family val="2"/>
      </rPr>
      <t>manejador canino</t>
    </r>
  </si>
  <si>
    <r>
      <t xml:space="preserve">Servicios domingo 8 horas </t>
    </r>
    <r>
      <rPr>
        <b/>
        <sz val="10"/>
        <rFont val="Arial"/>
        <family val="2"/>
      </rPr>
      <t>sin arma</t>
    </r>
  </si>
  <si>
    <r>
      <t xml:space="preserve">Servicios lunes a sabado sin festivos 12 horas , </t>
    </r>
    <r>
      <rPr>
        <b/>
        <sz val="10"/>
        <color theme="1"/>
        <rFont val="Arial"/>
        <family val="2"/>
      </rPr>
      <t>SIN ARMA</t>
    </r>
  </si>
  <si>
    <r>
      <t xml:space="preserve">Servicios 24 horas Lunes a Domingo Incluidos festivos </t>
    </r>
    <r>
      <rPr>
        <b/>
        <sz val="10"/>
        <rFont val="Arial"/>
        <family val="2"/>
      </rPr>
      <t xml:space="preserve">sin arma Incluidos </t>
    </r>
  </si>
  <si>
    <t>calle 100</t>
  </si>
  <si>
    <t xml:space="preserve">radios </t>
  </si>
  <si>
    <t>avantel</t>
  </si>
  <si>
    <t>detector de metales</t>
  </si>
  <si>
    <t>edificio de posgrados</t>
  </si>
  <si>
    <t>medicina</t>
  </si>
  <si>
    <t>campus</t>
  </si>
  <si>
    <r>
      <t xml:space="preserve"> VALOR CONTRATO SERVICIO DE SEGURIDAD 2025 (Artículo 462-1 E.T, Base Gravable Especial) / Tarifas de la Circular Externa  </t>
    </r>
    <r>
      <rPr>
        <b/>
        <i/>
        <u/>
        <sz val="8"/>
        <rFont val="Arial"/>
        <family val="2"/>
      </rPr>
      <t>No. Nº  20241300000445 Superintendencia de Vigilancia y Seguridad privada del 30 de Diciembre de 2024 / Decreto 4950 de 2007</t>
    </r>
  </si>
  <si>
    <r>
      <t xml:space="preserve">Servicios lunes a sabado sin festivos 12 horas , </t>
    </r>
    <r>
      <rPr>
        <b/>
        <sz val="8"/>
        <color theme="1"/>
        <rFont val="Arial"/>
        <family val="2"/>
      </rPr>
      <t>SIN ARMA-</t>
    </r>
  </si>
  <si>
    <r>
      <t xml:space="preserve">Servicios lunes a viernes sin festivos 16 horas / 15 horas diurnas, 1 hora nocturna sin arma </t>
    </r>
    <r>
      <rPr>
        <b/>
        <sz val="8"/>
        <color theme="1"/>
        <rFont val="Arial"/>
        <family val="2"/>
      </rPr>
      <t>manejador canino defensa</t>
    </r>
  </si>
  <si>
    <r>
      <t>Servicios Sabados sin festivos 8 horas , SIN ARMA-</t>
    </r>
    <r>
      <rPr>
        <b/>
        <sz val="8"/>
        <color theme="1"/>
        <rFont val="Arial"/>
        <family val="2"/>
      </rPr>
      <t>manejador canino defensa</t>
    </r>
  </si>
  <si>
    <r>
      <t xml:space="preserve">Servicios Sabados sin festivos 8 horas , </t>
    </r>
    <r>
      <rPr>
        <b/>
        <sz val="10"/>
        <color theme="1"/>
        <rFont val="Arial"/>
        <family val="2"/>
      </rPr>
      <t>SIN ARMA- canino defensa controlada</t>
    </r>
  </si>
  <si>
    <r>
      <t xml:space="preserve">Servicios lunes a viernes sin festivos 16 horas / 15 horas diurnas, 1 hora nocturna sin arma </t>
    </r>
    <r>
      <rPr>
        <b/>
        <sz val="10"/>
        <color theme="1"/>
        <rFont val="Arial"/>
        <family val="2"/>
      </rPr>
      <t>canino defensa controlada</t>
    </r>
  </si>
  <si>
    <r>
      <t xml:space="preserve">Servicios 24 horas Lunes a Domingo Incluidos festivos </t>
    </r>
    <r>
      <rPr>
        <b/>
        <sz val="8"/>
        <rFont val="Arial"/>
        <family val="2"/>
      </rPr>
      <t xml:space="preserve">sin arma </t>
    </r>
  </si>
  <si>
    <r>
      <t xml:space="preserve">Servicios 24 horas Lunes a Domingo Incluidos festivos </t>
    </r>
    <r>
      <rPr>
        <b/>
        <sz val="8"/>
        <rFont val="Arial"/>
        <family val="2"/>
      </rPr>
      <t>sin arma Incluidos 2 OMT y 01 Supervisor</t>
    </r>
  </si>
  <si>
    <t>CDP</t>
  </si>
  <si>
    <t>DIFERENCIA</t>
  </si>
  <si>
    <t>TOTAL CON MEDIOS</t>
  </si>
  <si>
    <r>
      <rPr>
        <b/>
        <sz val="8"/>
        <color rgb="FF000000"/>
        <rFont val="Arial"/>
        <family val="2"/>
      </rPr>
      <t xml:space="preserve">• PLAZO DE EJECUCIÓN: </t>
    </r>
    <r>
      <rPr>
        <sz val="8"/>
        <color rgb="FF000000"/>
        <rFont val="Arial"/>
        <family val="2"/>
      </rPr>
      <t xml:space="preserve">El plazo de ejecución del presente contrato es de nueve (09) meses, contados a partir de la suscripción del acta de inicio, la cual se suscribirá el primero (01) de abril de 2025 con fecha de terminación el treinta y uno (31) de diciembre de 2025.
El servicio integral de vigilancia y seguridad física deberá prestarse a partir de las 00:00 horas del 01 de abril de 2025 hasta las 23:59 horas del 31 de diciembre de 2025.					
</t>
    </r>
    <r>
      <rPr>
        <b/>
        <sz val="8"/>
        <color rgb="FF000000"/>
        <rFont val="Arial"/>
        <family val="2"/>
      </rPr>
      <t xml:space="preserve">• FORMA DE PAGO: </t>
    </r>
    <r>
      <rPr>
        <sz val="8"/>
        <color rgb="FF000000"/>
        <rFont val="Arial"/>
        <family val="2"/>
      </rPr>
      <t xml:space="preserve">El valor del presente contrato se pagará en mensualidades, según los servicios efectivamente prestados. El valor se determinará de acuerdo con la liquidación presentada por parte del contratista de los servicios prestados en el mes y que se ejecutaron de conformidad con las condiciones técnicas mínimas obligatorias contempladas en el contrato, el pliego de condiciones de la invitación pública, sus adendas y la propuesta. Esta liquidación será conforme a las planillas de verificación del servicio de vigilancia y seguridad privada, del área de seguridad de la Oficina de Protección del Patrimonio de la Universidad Militar Nueva Granada. 
La factura se pagará dentro de los 30 días hábiles siguientes a la aceptación de ésta por parte de la División Financiera de la Universidad.						
</t>
    </r>
    <r>
      <rPr>
        <b/>
        <sz val="8"/>
        <color rgb="FF000000"/>
        <rFont val="Arial"/>
        <family val="2"/>
      </rPr>
      <t xml:space="preserve">• LUGAR EJECUCIÓN: </t>
    </r>
    <r>
      <rPr>
        <sz val="8"/>
        <color rgb="FF000000"/>
        <rFont val="Arial"/>
        <family val="2"/>
      </rPr>
      <t xml:space="preserve">Las actividades se desarrollarán en las instalaciones de la Universidad Militar Nueva Granada, así: (i) SEDE BOGOTÁ: Calle 100 ubicada en la Carrera 11 No. 101 – 80; (ii) Edificio de Posgrados ubicada en calle 94 A # 13 – 54; (iii) FACULTAD DE MEDICINA Y CIENCIAS DE LA SALUD ubicada en la transversal 3ra. No 49- 00; y (iv) SEDE CAMPUS NUEVA GRANADA ubicada en kilómetro 2 vía Cajicá-Zipaquirá.						</t>
    </r>
  </si>
  <si>
    <r>
      <t xml:space="preserve">Servicios Lunes a viernes sin festivos 16 horas </t>
    </r>
    <r>
      <rPr>
        <b/>
        <sz val="8"/>
        <rFont val="Arial"/>
        <family val="2"/>
      </rPr>
      <t>sin arma</t>
    </r>
    <r>
      <rPr>
        <sz val="8"/>
        <rFont val="Arial"/>
        <family val="2"/>
      </rPr>
      <t xml:space="preserve"> 15 horas diurno, 1 hora nocturna</t>
    </r>
  </si>
  <si>
    <r>
      <t>Servicios Lunes a viernes sin festivos 16 horas con</t>
    </r>
    <r>
      <rPr>
        <b/>
        <sz val="8"/>
        <rFont val="Arial"/>
        <family val="2"/>
      </rPr>
      <t xml:space="preserve"> arma</t>
    </r>
    <r>
      <rPr>
        <sz val="8"/>
        <rFont val="Arial"/>
        <family val="2"/>
      </rPr>
      <t xml:space="preserve"> 15 horas diurno, 1 hora nocturna</t>
    </r>
  </si>
  <si>
    <r>
      <t xml:space="preserve">Servicios sabados 12 horas </t>
    </r>
    <r>
      <rPr>
        <b/>
        <sz val="8"/>
        <rFont val="Arial"/>
        <family val="2"/>
      </rPr>
      <t>con arma</t>
    </r>
  </si>
  <si>
    <r>
      <t xml:space="preserve">Servicios 24 horas Lunes a Domingo Incluidos festivos </t>
    </r>
    <r>
      <rPr>
        <b/>
        <sz val="8"/>
        <color rgb="FF000000"/>
        <rFont val="Arial"/>
        <family val="2"/>
      </rPr>
      <t>sin arma</t>
    </r>
  </si>
  <si>
    <r>
      <t xml:space="preserve">Servicios 16 horas lunes a sabado sin festivos </t>
    </r>
    <r>
      <rPr>
        <b/>
        <sz val="8"/>
        <color indexed="8"/>
        <rFont val="Arial"/>
        <family val="2"/>
      </rPr>
      <t xml:space="preserve">manejador canino, </t>
    </r>
    <r>
      <rPr>
        <sz val="8"/>
        <color indexed="8"/>
        <rFont val="Arial"/>
        <family val="2"/>
      </rPr>
      <t>15 horas diurnas, 1 hora nocturna</t>
    </r>
  </si>
  <si>
    <r>
      <t xml:space="preserve">Servicios Lunes a viernes sin festivos torniquete </t>
    </r>
    <r>
      <rPr>
        <b/>
        <sz val="8"/>
        <rFont val="Arial"/>
        <family val="2"/>
      </rPr>
      <t>sin arma</t>
    </r>
    <r>
      <rPr>
        <sz val="8"/>
        <rFont val="Arial"/>
        <family val="2"/>
      </rPr>
      <t xml:space="preserve"> 12 horas.</t>
    </r>
  </si>
  <si>
    <r>
      <t xml:space="preserve">Servicios 24 horas Lunes a Domingo Incluidos festivos </t>
    </r>
    <r>
      <rPr>
        <b/>
        <sz val="8"/>
        <rFont val="Arial"/>
        <family val="2"/>
      </rPr>
      <t>sin arma</t>
    </r>
  </si>
  <si>
    <r>
      <t xml:space="preserve">Servicios Lunes a viernes sin festivos </t>
    </r>
    <r>
      <rPr>
        <b/>
        <sz val="8"/>
        <rFont val="Arial"/>
        <family val="2"/>
      </rPr>
      <t>control ingreso</t>
    </r>
    <r>
      <rPr>
        <sz val="8"/>
        <rFont val="Arial"/>
        <family val="2"/>
      </rPr>
      <t xml:space="preserve"> </t>
    </r>
    <r>
      <rPr>
        <b/>
        <sz val="8"/>
        <rFont val="Arial"/>
        <family val="2"/>
      </rPr>
      <t>sin arma</t>
    </r>
    <r>
      <rPr>
        <sz val="8"/>
        <rFont val="Arial"/>
        <family val="2"/>
      </rPr>
      <t xml:space="preserve"> 16 horas15 horas diurno, 1 hora nocturna</t>
    </r>
  </si>
  <si>
    <r>
      <t xml:space="preserve">Servicios sabados 12 horas </t>
    </r>
    <r>
      <rPr>
        <b/>
        <sz val="8"/>
        <rFont val="Arial"/>
        <family val="2"/>
      </rPr>
      <t>control ingreso sin arma</t>
    </r>
  </si>
  <si>
    <r>
      <t xml:space="preserve">Servicios 16 horas lunes a viernes sin festivos </t>
    </r>
    <r>
      <rPr>
        <b/>
        <sz val="8"/>
        <color theme="1"/>
        <rFont val="Arial"/>
        <family val="2"/>
      </rPr>
      <t xml:space="preserve">manejador canino, </t>
    </r>
    <r>
      <rPr>
        <sz val="8"/>
        <color theme="1"/>
        <rFont val="Arial"/>
        <family val="2"/>
      </rPr>
      <t>15 horas diurnas, 1 hora nocturna</t>
    </r>
  </si>
  <si>
    <r>
      <t xml:space="preserve">Servicios sábados 12 horas </t>
    </r>
    <r>
      <rPr>
        <b/>
        <sz val="8"/>
        <color theme="1"/>
        <rFont val="Arial"/>
        <family val="2"/>
      </rPr>
      <t>manejador canino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</si>
</sst>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quot;$&quot;\ * #,##0.00_-;\-&quot;$&quot;\ * #,##0.00_-;_-&quot;$&quot;\ * &quot;-&quot;??_-;_-@_-"/>
    <numFmt numFmtId="165" formatCode="_-* #,##0_-;\-* #,##0_-;_-* &quot;-&quot;??_-;_-@_-"/>
    <numFmt numFmtId="166" formatCode="&quot;$&quot;\ #,##0.00"/>
    <numFmt numFmtId="167" formatCode="_-* #,##0.00\ _€_-;\-* #,##0.00\ _€_-;_-* &quot;-&quot;??\ _€_-;_-@_-"/>
    <numFmt numFmtId="168" formatCode="&quot;$&quot;\ #,##0"/>
    <numFmt numFmtId="169" formatCode="_-* #,##0\ _€_-;\-* #,##0\ _€_-;_-* &quot;-&quot;??\ _€_-;_-@_-"/>
    <numFmt numFmtId="170" formatCode="[$$-440A]#,##0.00"/>
    <numFmt numFmtId="171" formatCode="_-[$$-540A]* #,##0.00_ ;_-[$$-540A]* \-#,##0.00\ ;_-[$$-540A]* &quot;-&quot;??_ ;_-@_ "/>
  </numFmts>
  <fonts count="29" x14ac:knownFonts="1">
    <font>
      <sz val="11"/>
      <color theme="1"/>
      <name val="Calibri"/>
      <family val="2"/>
      <scheme val="minor"/>
    </font>
    <font>
      <sz val="11"/>
      <color theme="1"/>
      <name val="Calibri"/>
      <family val="2"/>
      <scheme val="minor"/>
    </font>
    <font>
      <b/>
      <sz val="8"/>
      <color rgb="FFFF0000"/>
      <name val="Arial"/>
      <family val="2"/>
    </font>
    <font>
      <b/>
      <sz val="8"/>
      <color rgb="FF000000"/>
      <name val="Arial"/>
      <family val="2"/>
    </font>
    <font>
      <b/>
      <sz val="8"/>
      <name val="Arial"/>
      <family val="2"/>
    </font>
    <font>
      <sz val="8"/>
      <color theme="1"/>
      <name val="Arial"/>
      <family val="2"/>
    </font>
    <font>
      <b/>
      <sz val="8"/>
      <color theme="1"/>
      <name val="Arial"/>
      <family val="2"/>
    </font>
    <font>
      <sz val="8"/>
      <color rgb="FF000000"/>
      <name val="Arial"/>
      <family val="2"/>
    </font>
    <font>
      <sz val="8"/>
      <name val="Arial"/>
      <family val="2"/>
    </font>
    <font>
      <b/>
      <sz val="8"/>
      <color indexed="8"/>
      <name val="Arial"/>
      <family val="2"/>
    </font>
    <font>
      <sz val="8"/>
      <color indexed="8"/>
      <name val="Arial"/>
      <family val="2"/>
    </font>
    <font>
      <b/>
      <i/>
      <u/>
      <sz val="8"/>
      <name val="Arial"/>
      <family val="2"/>
    </font>
    <font>
      <b/>
      <sz val="9"/>
      <color indexed="81"/>
      <name val="Tahoma"/>
      <family val="2"/>
    </font>
    <font>
      <sz val="9"/>
      <color indexed="81"/>
      <name val="Tahoma"/>
      <family val="2"/>
    </font>
    <font>
      <b/>
      <u/>
      <sz val="14"/>
      <color rgb="FF000000"/>
      <name val="Arial"/>
      <family val="2"/>
    </font>
    <font>
      <b/>
      <sz val="10"/>
      <color rgb="FF000000"/>
      <name val="Arial"/>
      <family val="2"/>
    </font>
    <font>
      <b/>
      <sz val="10"/>
      <name val="Arial"/>
      <family val="2"/>
    </font>
    <font>
      <sz val="10"/>
      <name val="Arial"/>
      <family val="2"/>
    </font>
    <font>
      <sz val="10"/>
      <color rgb="FF000000"/>
      <name val="Arial"/>
      <family val="2"/>
    </font>
    <font>
      <b/>
      <sz val="10"/>
      <color rgb="FFFF0000"/>
      <name val="Arial"/>
      <family val="2"/>
    </font>
    <font>
      <b/>
      <sz val="14"/>
      <color rgb="FF000000"/>
      <name val="Arial"/>
      <family val="2"/>
    </font>
    <font>
      <b/>
      <sz val="10"/>
      <color indexed="8"/>
      <name val="Arial"/>
      <family val="2"/>
    </font>
    <font>
      <sz val="10"/>
      <color indexed="8"/>
      <name val="Arial"/>
      <family val="2"/>
    </font>
    <font>
      <sz val="10"/>
      <color theme="1"/>
      <name val="Arial"/>
      <family val="2"/>
    </font>
    <font>
      <b/>
      <sz val="10"/>
      <color theme="1"/>
      <name val="Arial"/>
      <family val="2"/>
    </font>
    <font>
      <b/>
      <sz val="9"/>
      <color rgb="FF000000"/>
      <name val="Tahoma"/>
      <family val="2"/>
    </font>
    <font>
      <sz val="8"/>
      <color theme="0"/>
      <name val="Arial"/>
      <family val="2"/>
    </font>
    <font>
      <b/>
      <i/>
      <sz val="8"/>
      <color theme="1"/>
      <name val="Arial"/>
      <family val="2"/>
    </font>
    <font>
      <sz val="9"/>
      <color rgb="FF000000"/>
      <name val="Tahoma"/>
      <family val="2"/>
    </font>
  </fonts>
  <fills count="21">
    <fill>
      <patternFill patternType="none"/>
    </fill>
    <fill>
      <patternFill patternType="gray125"/>
    </fill>
    <fill>
      <patternFill patternType="solid">
        <fgColor theme="2" tint="-0.249977111117893"/>
        <bgColor indexed="64"/>
      </patternFill>
    </fill>
    <fill>
      <patternFill patternType="solid">
        <fgColor theme="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theme="8" tint="0.39997558519241921"/>
        <bgColor indexed="64"/>
      </patternFill>
    </fill>
    <fill>
      <patternFill patternType="solid">
        <fgColor theme="0" tint="-4.9989318521683403E-2"/>
        <bgColor indexed="64"/>
      </patternFill>
    </fill>
    <fill>
      <patternFill patternType="solid">
        <fgColor theme="5" tint="0.39997558519241921"/>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rgb="FF7030A0"/>
        <bgColor indexed="64"/>
      </patternFill>
    </fill>
    <fill>
      <patternFill patternType="solid">
        <fgColor rgb="FF00B0F0"/>
        <bgColor indexed="64"/>
      </patternFill>
    </fill>
    <fill>
      <patternFill patternType="solid">
        <fgColor rgb="FFF2F2F2"/>
        <bgColor rgb="FF000000"/>
      </patternFill>
    </fill>
    <fill>
      <patternFill patternType="solid">
        <fgColor rgb="FF8EA9DB"/>
        <bgColor rgb="FF000000"/>
      </patternFill>
    </fill>
    <fill>
      <patternFill patternType="solid">
        <fgColor rgb="FFFFFFFF"/>
        <bgColor rgb="FF000000"/>
      </patternFill>
    </fill>
    <fill>
      <patternFill patternType="solid">
        <fgColor rgb="FFFFFF00"/>
        <bgColor rgb="FF000000"/>
      </patternFill>
    </fill>
    <fill>
      <patternFill patternType="solid">
        <fgColor rgb="FFA9D08E"/>
        <bgColor rgb="FF000000"/>
      </patternFill>
    </fill>
    <fill>
      <patternFill patternType="solid">
        <fgColor rgb="FFF4B084"/>
        <bgColor rgb="FF000000"/>
      </patternFill>
    </fill>
    <fill>
      <patternFill patternType="solid">
        <fgColor theme="9"/>
        <bgColor indexed="64"/>
      </patternFill>
    </fill>
  </fills>
  <borders count="56">
    <border>
      <left/>
      <right/>
      <top/>
      <bottom/>
      <diagonal/>
    </border>
    <border>
      <left style="thin">
        <color indexed="64"/>
      </left>
      <right style="medium">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bottom/>
      <diagonal/>
    </border>
    <border>
      <left style="thin">
        <color indexed="64"/>
      </left>
      <right style="thin">
        <color indexed="64"/>
      </right>
      <top/>
      <bottom/>
      <diagonal/>
    </border>
    <border>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diagonal/>
    </border>
    <border>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thin">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right style="thin">
        <color indexed="64"/>
      </right>
      <top style="medium">
        <color indexed="64"/>
      </top>
      <bottom style="thin">
        <color indexed="64"/>
      </bottom>
      <diagonal/>
    </border>
    <border>
      <left style="medium">
        <color indexed="64"/>
      </left>
      <right/>
      <top/>
      <bottom/>
      <diagonal/>
    </border>
    <border>
      <left style="medium">
        <color indexed="64"/>
      </left>
      <right/>
      <top/>
      <bottom style="thin">
        <color indexed="64"/>
      </bottom>
      <diagonal/>
    </border>
    <border>
      <left/>
      <right/>
      <top/>
      <bottom style="thin">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6">
    <xf numFmtId="0" fontId="0" fillId="0" borderId="0"/>
    <xf numFmtId="167" fontId="1" fillId="0" borderId="0" applyFont="0" applyFill="0" applyBorder="0" applyAlignment="0" applyProtection="0"/>
    <xf numFmtId="9" fontId="1" fillId="0" borderId="0" applyFont="0" applyFill="0" applyBorder="0" applyAlignment="0" applyProtection="0"/>
    <xf numFmtId="43"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cellStyleXfs>
  <cellXfs count="445">
    <xf numFmtId="0" fontId="0" fillId="0" borderId="0" xfId="0"/>
    <xf numFmtId="0" fontId="15" fillId="14" borderId="24" xfId="0" applyFont="1" applyFill="1" applyBorder="1" applyAlignment="1">
      <alignment wrapText="1"/>
    </xf>
    <xf numFmtId="0" fontId="15" fillId="14" borderId="42" xfId="0" applyFont="1" applyFill="1" applyBorder="1" applyAlignment="1">
      <alignment horizontal="center" vertical="center" wrapText="1"/>
    </xf>
    <xf numFmtId="0" fontId="17" fillId="3" borderId="9" xfId="0" applyFont="1" applyFill="1" applyBorder="1" applyAlignment="1">
      <alignment horizontal="left" vertical="top" wrapText="1"/>
    </xf>
    <xf numFmtId="0" fontId="17" fillId="3" borderId="7" xfId="0" applyFont="1" applyFill="1" applyBorder="1" applyAlignment="1">
      <alignment horizontal="center" vertical="center"/>
    </xf>
    <xf numFmtId="0" fontId="8" fillId="3" borderId="7" xfId="0" applyFont="1" applyFill="1" applyBorder="1" applyAlignment="1">
      <alignment horizontal="center" vertical="center"/>
    </xf>
    <xf numFmtId="0" fontId="17" fillId="3" borderId="8" xfId="0" applyFont="1" applyFill="1" applyBorder="1" applyAlignment="1">
      <alignment horizontal="left" vertical="top" wrapText="1"/>
    </xf>
    <xf numFmtId="0" fontId="17" fillId="3" borderId="25" xfId="0" applyFont="1" applyFill="1" applyBorder="1" applyAlignment="1">
      <alignment horizontal="center" vertical="center"/>
    </xf>
    <xf numFmtId="0" fontId="17" fillId="3" borderId="5" xfId="0" applyFont="1" applyFill="1" applyBorder="1" applyAlignment="1">
      <alignment horizontal="left" vertical="center" wrapText="1"/>
    </xf>
    <xf numFmtId="0" fontId="17" fillId="3" borderId="3" xfId="0" applyFont="1" applyFill="1" applyBorder="1" applyAlignment="1">
      <alignment horizontal="center" vertical="center"/>
    </xf>
    <xf numFmtId="0" fontId="17" fillId="0" borderId="0" xfId="0" applyFont="1" applyAlignment="1">
      <alignment wrapText="1"/>
    </xf>
    <xf numFmtId="0" fontId="17" fillId="0" borderId="0" xfId="0" applyFont="1" applyAlignment="1">
      <alignment horizontal="center" vertical="center"/>
    </xf>
    <xf numFmtId="0" fontId="18" fillId="16" borderId="9" xfId="0" applyFont="1" applyFill="1" applyBorder="1" applyAlignment="1">
      <alignment wrapText="1"/>
    </xf>
    <xf numFmtId="0" fontId="17" fillId="16" borderId="19" xfId="0" applyFont="1" applyFill="1" applyBorder="1" applyAlignment="1">
      <alignment horizontal="center" vertical="center"/>
    </xf>
    <xf numFmtId="0" fontId="17" fillId="16" borderId="46" xfId="0" applyFont="1" applyFill="1" applyBorder="1" applyAlignment="1">
      <alignment wrapText="1"/>
    </xf>
    <xf numFmtId="0" fontId="17" fillId="16" borderId="47" xfId="0" applyFont="1" applyFill="1" applyBorder="1" applyAlignment="1">
      <alignment horizontal="center" vertical="center"/>
    </xf>
    <xf numFmtId="0" fontId="18" fillId="16" borderId="0" xfId="0" applyFont="1" applyFill="1" applyAlignment="1">
      <alignment wrapText="1"/>
    </xf>
    <xf numFmtId="0" fontId="17" fillId="16" borderId="0" xfId="0" applyFont="1" applyFill="1" applyAlignment="1">
      <alignment horizontal="center" vertical="center"/>
    </xf>
    <xf numFmtId="0" fontId="17" fillId="3" borderId="12" xfId="0" applyFont="1" applyFill="1" applyBorder="1" applyAlignment="1">
      <alignment horizontal="left" vertical="top" wrapText="1"/>
    </xf>
    <xf numFmtId="0" fontId="17" fillId="3" borderId="11" xfId="0" applyFont="1" applyFill="1" applyBorder="1" applyAlignment="1">
      <alignment horizontal="center" vertical="center"/>
    </xf>
    <xf numFmtId="0" fontId="17" fillId="3" borderId="0" xfId="0" applyFont="1" applyFill="1" applyAlignment="1">
      <alignment horizontal="left" vertical="top" wrapText="1"/>
    </xf>
    <xf numFmtId="0" fontId="8" fillId="3" borderId="0" xfId="0" applyFont="1" applyFill="1" applyAlignment="1">
      <alignment horizontal="center" vertical="center"/>
    </xf>
    <xf numFmtId="0" fontId="23" fillId="3" borderId="5" xfId="0" applyFont="1" applyFill="1" applyBorder="1" applyAlignment="1">
      <alignment horizontal="left" vertical="top" wrapText="1"/>
    </xf>
    <xf numFmtId="0" fontId="23" fillId="3" borderId="9" xfId="0" applyFont="1" applyFill="1" applyBorder="1" applyAlignment="1">
      <alignment horizontal="left" vertical="top" wrapText="1"/>
    </xf>
    <xf numFmtId="0" fontId="17" fillId="3" borderId="19" xfId="0" applyFont="1" applyFill="1" applyBorder="1" applyAlignment="1">
      <alignment horizontal="center" vertical="center"/>
    </xf>
    <xf numFmtId="0" fontId="15" fillId="0" borderId="0" xfId="0" applyFont="1" applyAlignment="1">
      <alignment wrapText="1"/>
    </xf>
    <xf numFmtId="0" fontId="15" fillId="16" borderId="0" xfId="0" applyFont="1" applyFill="1" applyAlignment="1">
      <alignment horizontal="center" vertical="center" wrapText="1"/>
    </xf>
    <xf numFmtId="0" fontId="17" fillId="3" borderId="5" xfId="0" applyFont="1" applyFill="1" applyBorder="1" applyAlignment="1">
      <alignment horizontal="left" vertical="top" wrapText="1"/>
    </xf>
    <xf numFmtId="0" fontId="17" fillId="16" borderId="0" xfId="0" applyFont="1" applyFill="1" applyAlignment="1">
      <alignment wrapText="1"/>
    </xf>
    <xf numFmtId="0" fontId="19" fillId="0" borderId="0" xfId="0" applyFont="1" applyAlignment="1">
      <alignment wrapText="1"/>
    </xf>
    <xf numFmtId="0" fontId="19" fillId="0" borderId="0" xfId="0" applyFont="1" applyAlignment="1">
      <alignment horizontal="center" vertical="center" wrapText="1"/>
    </xf>
    <xf numFmtId="0" fontId="18" fillId="0" borderId="0" xfId="0" applyFont="1"/>
    <xf numFmtId="0" fontId="18" fillId="0" borderId="0" xfId="0" applyFont="1" applyAlignment="1">
      <alignment horizontal="center" vertical="center"/>
    </xf>
    <xf numFmtId="0" fontId="0" fillId="0" borderId="0" xfId="0" applyAlignment="1">
      <alignment horizontal="center" vertical="center"/>
    </xf>
    <xf numFmtId="0" fontId="0" fillId="0" borderId="0" xfId="0" applyAlignment="1">
      <alignment horizontal="center"/>
    </xf>
    <xf numFmtId="168" fontId="7" fillId="3" borderId="0" xfId="4" applyNumberFormat="1" applyFont="1" applyFill="1" applyBorder="1" applyAlignment="1" applyProtection="1">
      <alignment horizontal="center" vertical="center"/>
    </xf>
    <xf numFmtId="9" fontId="7" fillId="3" borderId="7" xfId="2" applyFont="1" applyFill="1" applyBorder="1" applyAlignment="1" applyProtection="1">
      <alignment horizontal="center" vertical="center"/>
    </xf>
    <xf numFmtId="168" fontId="7" fillId="3" borderId="22" xfId="4" applyNumberFormat="1" applyFont="1" applyFill="1" applyBorder="1" applyAlignment="1" applyProtection="1">
      <alignment horizontal="center" vertical="center"/>
    </xf>
    <xf numFmtId="168" fontId="7" fillId="3" borderId="6" xfId="4" applyNumberFormat="1" applyFont="1" applyFill="1" applyBorder="1" applyAlignment="1" applyProtection="1">
      <alignment horizontal="center" vertical="center"/>
    </xf>
    <xf numFmtId="9" fontId="7" fillId="3" borderId="25" xfId="2" applyFont="1" applyFill="1" applyBorder="1" applyAlignment="1" applyProtection="1">
      <alignment horizontal="center" vertical="center"/>
    </xf>
    <xf numFmtId="9" fontId="7" fillId="3" borderId="3" xfId="2" applyFont="1" applyFill="1" applyBorder="1" applyAlignment="1" applyProtection="1">
      <alignment horizontal="center" vertical="center"/>
    </xf>
    <xf numFmtId="168" fontId="7" fillId="3" borderId="4" xfId="4" applyNumberFormat="1" applyFont="1" applyFill="1" applyBorder="1" applyAlignment="1" applyProtection="1">
      <alignment horizontal="center" vertical="center"/>
    </xf>
    <xf numFmtId="9" fontId="7" fillId="0" borderId="0" xfId="2" applyFont="1" applyFill="1" applyBorder="1" applyAlignment="1" applyProtection="1">
      <alignment horizontal="center" vertical="center"/>
    </xf>
    <xf numFmtId="168" fontId="7" fillId="0" borderId="0" xfId="4" applyNumberFormat="1" applyFont="1" applyFill="1" applyBorder="1" applyAlignment="1" applyProtection="1">
      <alignment horizontal="center" vertical="center"/>
    </xf>
    <xf numFmtId="9" fontId="7" fillId="0" borderId="3" xfId="2" applyFont="1" applyFill="1" applyBorder="1" applyAlignment="1" applyProtection="1">
      <alignment horizontal="center" vertical="center"/>
    </xf>
    <xf numFmtId="9" fontId="7" fillId="3" borderId="0" xfId="2" applyFont="1" applyFill="1" applyBorder="1" applyAlignment="1" applyProtection="1">
      <alignment horizontal="center" vertical="center"/>
    </xf>
    <xf numFmtId="9" fontId="8" fillId="3" borderId="11" xfId="2" applyFont="1" applyFill="1" applyBorder="1" applyAlignment="1" applyProtection="1">
      <alignment horizontal="center" vertical="center"/>
    </xf>
    <xf numFmtId="168" fontId="8" fillId="3" borderId="10" xfId="4" applyNumberFormat="1" applyFont="1" applyFill="1" applyBorder="1" applyAlignment="1" applyProtection="1">
      <alignment horizontal="center" vertical="center"/>
    </xf>
    <xf numFmtId="9" fontId="8" fillId="3" borderId="7" xfId="2" applyFont="1" applyFill="1" applyBorder="1" applyAlignment="1" applyProtection="1">
      <alignment horizontal="center" vertical="center"/>
    </xf>
    <xf numFmtId="168" fontId="8" fillId="3" borderId="6" xfId="4" applyNumberFormat="1" applyFont="1" applyFill="1" applyBorder="1" applyAlignment="1" applyProtection="1">
      <alignment horizontal="center" vertical="center"/>
    </xf>
    <xf numFmtId="9" fontId="5" fillId="0" borderId="3" xfId="2" applyFont="1" applyFill="1" applyBorder="1" applyAlignment="1" applyProtection="1">
      <alignment horizontal="center" vertical="center"/>
    </xf>
    <xf numFmtId="168" fontId="5" fillId="3" borderId="6" xfId="4" applyNumberFormat="1" applyFont="1" applyFill="1" applyBorder="1" applyAlignment="1" applyProtection="1">
      <alignment horizontal="center" vertical="center"/>
    </xf>
    <xf numFmtId="9" fontId="8" fillId="3" borderId="0" xfId="2" applyFont="1" applyFill="1" applyBorder="1" applyAlignment="1" applyProtection="1">
      <alignment horizontal="center" vertical="center"/>
    </xf>
    <xf numFmtId="168" fontId="8" fillId="3" borderId="0" xfId="4" applyNumberFormat="1" applyFont="1" applyFill="1" applyBorder="1" applyAlignment="1" applyProtection="1">
      <alignment horizontal="center" vertical="center"/>
    </xf>
    <xf numFmtId="9" fontId="7" fillId="3" borderId="11" xfId="2" applyFont="1" applyFill="1" applyBorder="1" applyAlignment="1" applyProtection="1">
      <alignment horizontal="center" vertical="center"/>
    </xf>
    <xf numFmtId="168" fontId="7" fillId="3" borderId="10" xfId="4" applyNumberFormat="1" applyFont="1" applyFill="1" applyBorder="1" applyAlignment="1" applyProtection="1">
      <alignment horizontal="center" vertical="center"/>
    </xf>
    <xf numFmtId="171" fontId="7" fillId="3" borderId="0" xfId="4" applyNumberFormat="1" applyFont="1" applyFill="1" applyBorder="1" applyAlignment="1" applyProtection="1">
      <alignment horizontal="center" vertical="center"/>
    </xf>
    <xf numFmtId="171" fontId="5" fillId="0" borderId="25" xfId="0" applyNumberFormat="1" applyFont="1" applyBorder="1" applyAlignment="1" applyProtection="1">
      <alignment horizontal="center" vertical="center"/>
      <protection locked="0"/>
    </xf>
    <xf numFmtId="171" fontId="5" fillId="0" borderId="7" xfId="0" applyNumberFormat="1" applyFont="1" applyBorder="1" applyAlignment="1" applyProtection="1">
      <alignment horizontal="center" vertical="center"/>
      <protection locked="0"/>
    </xf>
    <xf numFmtId="165" fontId="5" fillId="0" borderId="0" xfId="3" applyNumberFormat="1" applyFont="1" applyAlignment="1" applyProtection="1">
      <alignment horizontal="center" vertical="center"/>
    </xf>
    <xf numFmtId="165" fontId="6" fillId="3" borderId="0" xfId="3" applyNumberFormat="1" applyFont="1" applyFill="1" applyAlignment="1" applyProtection="1">
      <alignment horizontal="center" vertical="center"/>
    </xf>
    <xf numFmtId="9" fontId="8" fillId="0" borderId="7" xfId="2" applyFont="1" applyBorder="1" applyAlignment="1" applyProtection="1">
      <alignment horizontal="center" vertical="center" wrapText="1"/>
    </xf>
    <xf numFmtId="165" fontId="5" fillId="3" borderId="0" xfId="3" applyNumberFormat="1" applyFont="1" applyFill="1" applyAlignment="1" applyProtection="1">
      <alignment horizontal="center" vertical="center"/>
    </xf>
    <xf numFmtId="43" fontId="5" fillId="3" borderId="0" xfId="3" applyFont="1" applyFill="1" applyProtection="1"/>
    <xf numFmtId="169" fontId="5" fillId="0" borderId="0" xfId="1" applyNumberFormat="1" applyFont="1" applyProtection="1"/>
    <xf numFmtId="165" fontId="5" fillId="3" borderId="0" xfId="3" applyNumberFormat="1" applyFont="1" applyFill="1" applyBorder="1" applyAlignment="1" applyProtection="1">
      <alignment horizontal="center" vertical="center"/>
    </xf>
    <xf numFmtId="165" fontId="5" fillId="0" borderId="0" xfId="3" applyNumberFormat="1" applyFont="1" applyFill="1" applyBorder="1" applyAlignment="1" applyProtection="1">
      <alignment horizontal="center" vertical="center"/>
    </xf>
    <xf numFmtId="167" fontId="5" fillId="0" borderId="0" xfId="1" applyFont="1" applyProtection="1"/>
    <xf numFmtId="3" fontId="7" fillId="3" borderId="7" xfId="0" applyNumberFormat="1" applyFont="1" applyFill="1" applyBorder="1" applyAlignment="1" applyProtection="1">
      <alignment horizontal="center" vertical="center"/>
      <protection locked="0"/>
    </xf>
    <xf numFmtId="9" fontId="7" fillId="3" borderId="7" xfId="2" applyFont="1" applyFill="1" applyBorder="1" applyAlignment="1" applyProtection="1">
      <alignment horizontal="center" vertical="center"/>
      <protection locked="0"/>
    </xf>
    <xf numFmtId="9" fontId="7" fillId="3" borderId="25" xfId="2" applyFont="1" applyFill="1" applyBorder="1" applyAlignment="1" applyProtection="1">
      <alignment horizontal="center" vertical="center"/>
      <protection locked="0"/>
    </xf>
    <xf numFmtId="3" fontId="7" fillId="3" borderId="3" xfId="0" applyNumberFormat="1" applyFont="1" applyFill="1" applyBorder="1" applyAlignment="1" applyProtection="1">
      <alignment horizontal="center" vertical="center"/>
      <protection locked="0"/>
    </xf>
    <xf numFmtId="9" fontId="7" fillId="3" borderId="3" xfId="2" applyFont="1" applyFill="1" applyBorder="1" applyAlignment="1" applyProtection="1">
      <alignment horizontal="center" vertical="center"/>
      <protection locked="0"/>
    </xf>
    <xf numFmtId="3" fontId="7" fillId="0" borderId="3" xfId="0" applyNumberFormat="1" applyFont="1" applyBorder="1" applyAlignment="1" applyProtection="1">
      <alignment horizontal="center" vertical="center"/>
      <protection locked="0"/>
    </xf>
    <xf numFmtId="9" fontId="7" fillId="0" borderId="3" xfId="2" applyFont="1" applyFill="1" applyBorder="1" applyAlignment="1" applyProtection="1">
      <alignment horizontal="center" vertical="center"/>
      <protection locked="0"/>
    </xf>
    <xf numFmtId="3" fontId="8" fillId="3" borderId="11" xfId="0" applyNumberFormat="1" applyFont="1" applyFill="1" applyBorder="1" applyAlignment="1" applyProtection="1">
      <alignment horizontal="center" vertical="center"/>
      <protection locked="0"/>
    </xf>
    <xf numFmtId="9" fontId="8" fillId="3" borderId="11" xfId="2" applyFont="1" applyFill="1" applyBorder="1" applyAlignment="1" applyProtection="1">
      <alignment horizontal="center" vertical="center"/>
      <protection locked="0"/>
    </xf>
    <xf numFmtId="9" fontId="8" fillId="3" borderId="7" xfId="2" applyFont="1" applyFill="1" applyBorder="1" applyAlignment="1" applyProtection="1">
      <alignment horizontal="center" vertical="center"/>
      <protection locked="0"/>
    </xf>
    <xf numFmtId="3" fontId="7" fillId="3" borderId="11" xfId="0" applyNumberFormat="1" applyFont="1" applyFill="1" applyBorder="1" applyAlignment="1" applyProtection="1">
      <alignment horizontal="center" vertical="center"/>
      <protection locked="0"/>
    </xf>
    <xf numFmtId="9" fontId="7" fillId="3" borderId="11" xfId="2" applyFont="1" applyFill="1" applyBorder="1" applyAlignment="1" applyProtection="1">
      <alignment horizontal="center" vertical="center"/>
      <protection locked="0"/>
    </xf>
    <xf numFmtId="3" fontId="7" fillId="3" borderId="29" xfId="0" applyNumberFormat="1" applyFont="1" applyFill="1" applyBorder="1" applyAlignment="1" applyProtection="1">
      <alignment horizontal="center" vertical="center"/>
      <protection locked="0"/>
    </xf>
    <xf numFmtId="171" fontId="5" fillId="0" borderId="3" xfId="0" applyNumberFormat="1" applyFont="1" applyBorder="1" applyAlignment="1" applyProtection="1">
      <alignment horizontal="center" vertical="center" wrapText="1"/>
      <protection locked="0"/>
    </xf>
    <xf numFmtId="9" fontId="7" fillId="3" borderId="7" xfId="2" applyFont="1" applyFill="1" applyBorder="1" applyAlignment="1" applyProtection="1">
      <alignment horizontal="center" vertical="center"/>
    </xf>
    <xf numFmtId="9" fontId="7" fillId="3" borderId="3" xfId="2" applyFont="1" applyFill="1" applyBorder="1" applyAlignment="1" applyProtection="1">
      <alignment horizontal="center" vertical="center"/>
    </xf>
    <xf numFmtId="168" fontId="7" fillId="3" borderId="22" xfId="4" applyNumberFormat="1" applyFont="1" applyFill="1" applyBorder="1" applyAlignment="1" applyProtection="1">
      <alignment horizontal="center" vertical="center"/>
    </xf>
    <xf numFmtId="168" fontId="7" fillId="3" borderId="27" xfId="4" applyNumberFormat="1" applyFont="1" applyFill="1" applyBorder="1" applyAlignment="1" applyProtection="1">
      <alignment horizontal="center" vertical="center"/>
    </xf>
    <xf numFmtId="9" fontId="5" fillId="0" borderId="25" xfId="2" applyFont="1" applyFill="1" applyBorder="1" applyAlignment="1" applyProtection="1">
      <alignment horizontal="center" vertical="center"/>
    </xf>
    <xf numFmtId="9" fontId="5" fillId="0" borderId="31" xfId="2" applyFont="1" applyFill="1" applyBorder="1" applyAlignment="1" applyProtection="1">
      <alignment horizontal="center" vertical="center"/>
    </xf>
    <xf numFmtId="168" fontId="5" fillId="3" borderId="32" xfId="4" applyNumberFormat="1" applyFont="1" applyFill="1" applyBorder="1" applyAlignment="1" applyProtection="1">
      <alignment horizontal="center" vertical="center"/>
    </xf>
    <xf numFmtId="168" fontId="5" fillId="3" borderId="27" xfId="4" applyNumberFormat="1" applyFont="1" applyFill="1" applyBorder="1" applyAlignment="1" applyProtection="1">
      <alignment horizontal="center" vertical="center"/>
    </xf>
    <xf numFmtId="9" fontId="8" fillId="3" borderId="7" xfId="2" applyFont="1" applyFill="1" applyBorder="1" applyAlignment="1" applyProtection="1">
      <alignment horizontal="center" vertical="center"/>
    </xf>
    <xf numFmtId="168" fontId="8" fillId="3" borderId="6" xfId="5" applyNumberFormat="1" applyFont="1" applyFill="1" applyBorder="1" applyAlignment="1" applyProtection="1">
      <alignment horizontal="center" vertical="center"/>
    </xf>
    <xf numFmtId="3" fontId="7" fillId="3" borderId="25" xfId="0" applyNumberFormat="1" applyFont="1" applyFill="1" applyBorder="1" applyAlignment="1" applyProtection="1">
      <alignment horizontal="center" vertical="center"/>
      <protection locked="0"/>
    </xf>
    <xf numFmtId="3" fontId="7" fillId="3" borderId="2" xfId="0" applyNumberFormat="1" applyFont="1" applyFill="1" applyBorder="1" applyAlignment="1" applyProtection="1">
      <alignment horizontal="center" vertical="center"/>
      <protection locked="0"/>
    </xf>
    <xf numFmtId="9" fontId="7" fillId="3" borderId="7" xfId="2" applyFont="1" applyFill="1" applyBorder="1" applyAlignment="1" applyProtection="1">
      <alignment horizontal="center" vertical="center"/>
      <protection locked="0"/>
    </xf>
    <xf numFmtId="9" fontId="7" fillId="3" borderId="3" xfId="2" applyFont="1" applyFill="1" applyBorder="1" applyAlignment="1" applyProtection="1">
      <alignment horizontal="center" vertical="center"/>
      <protection locked="0"/>
    </xf>
    <xf numFmtId="3" fontId="7" fillId="3" borderId="31" xfId="0" applyNumberFormat="1" applyFont="1" applyFill="1" applyBorder="1" applyAlignment="1" applyProtection="1">
      <alignment horizontal="center" vertical="center"/>
      <protection locked="0"/>
    </xf>
    <xf numFmtId="3" fontId="7" fillId="3" borderId="7" xfId="0" applyNumberFormat="1" applyFont="1" applyFill="1" applyBorder="1" applyAlignment="1" applyProtection="1">
      <alignment horizontal="center" vertical="center"/>
      <protection locked="0"/>
    </xf>
    <xf numFmtId="0" fontId="15" fillId="17" borderId="49" xfId="0" applyFont="1" applyFill="1" applyBorder="1" applyAlignment="1">
      <alignment wrapText="1"/>
    </xf>
    <xf numFmtId="0" fontId="15" fillId="17" borderId="45" xfId="0" applyFont="1" applyFill="1" applyBorder="1" applyAlignment="1">
      <alignment wrapText="1"/>
    </xf>
    <xf numFmtId="0" fontId="23" fillId="3" borderId="9" xfId="0" applyFont="1" applyFill="1" applyBorder="1" applyAlignment="1">
      <alignment horizontal="left" vertical="top" wrapText="1"/>
    </xf>
    <xf numFmtId="0" fontId="23" fillId="3" borderId="5" xfId="0" applyFont="1" applyFill="1" applyBorder="1" applyAlignment="1">
      <alignment horizontal="left" vertical="top" wrapText="1"/>
    </xf>
    <xf numFmtId="0" fontId="17" fillId="3" borderId="7" xfId="0" applyFont="1" applyFill="1" applyBorder="1" applyAlignment="1">
      <alignment horizontal="center" vertical="center"/>
    </xf>
    <xf numFmtId="0" fontId="17" fillId="3" borderId="3" xfId="0" applyFont="1" applyFill="1" applyBorder="1" applyAlignment="1">
      <alignment horizontal="center" vertical="center"/>
    </xf>
    <xf numFmtId="0" fontId="15" fillId="15" borderId="43" xfId="0" applyFont="1" applyFill="1" applyBorder="1" applyAlignment="1">
      <alignment wrapText="1"/>
    </xf>
    <xf numFmtId="0" fontId="15" fillId="15" borderId="44" xfId="0" applyFont="1" applyFill="1" applyBorder="1" applyAlignment="1">
      <alignment wrapText="1"/>
    </xf>
    <xf numFmtId="0" fontId="15" fillId="18" borderId="41" xfId="0" applyFont="1" applyFill="1" applyBorder="1" applyAlignment="1">
      <alignment wrapText="1"/>
    </xf>
    <xf numFmtId="0" fontId="15" fillId="18" borderId="48" xfId="0" applyFont="1" applyFill="1" applyBorder="1" applyAlignment="1">
      <alignment wrapText="1"/>
    </xf>
    <xf numFmtId="0" fontId="15" fillId="18" borderId="43" xfId="0" applyFont="1" applyFill="1" applyBorder="1" applyAlignment="1">
      <alignment wrapText="1"/>
    </xf>
    <xf numFmtId="0" fontId="15" fillId="18" borderId="44" xfId="0" applyFont="1" applyFill="1" applyBorder="1" applyAlignment="1">
      <alignment wrapText="1"/>
    </xf>
    <xf numFmtId="0" fontId="18" fillId="16" borderId="26" xfId="0" applyFont="1" applyFill="1" applyBorder="1" applyAlignment="1">
      <alignment wrapText="1"/>
    </xf>
    <xf numFmtId="0" fontId="18" fillId="16" borderId="24" xfId="0" applyFont="1" applyFill="1" applyBorder="1" applyAlignment="1">
      <alignment wrapText="1"/>
    </xf>
    <xf numFmtId="0" fontId="17" fillId="16" borderId="29" xfId="0" applyFont="1" applyFill="1" applyBorder="1" applyAlignment="1">
      <alignment horizontal="center" vertical="center"/>
    </xf>
    <xf numFmtId="0" fontId="17" fillId="16" borderId="31" xfId="0" applyFont="1" applyFill="1" applyBorder="1" applyAlignment="1">
      <alignment horizontal="center" vertical="center"/>
    </xf>
    <xf numFmtId="0" fontId="15" fillId="19" borderId="41" xfId="0" applyFont="1" applyFill="1" applyBorder="1" applyAlignment="1">
      <alignment wrapText="1"/>
    </xf>
    <xf numFmtId="0" fontId="15" fillId="19" borderId="48" xfId="0" applyFont="1" applyFill="1" applyBorder="1" applyAlignment="1">
      <alignment wrapText="1"/>
    </xf>
    <xf numFmtId="0" fontId="15" fillId="19" borderId="43" xfId="0" applyFont="1" applyFill="1" applyBorder="1" applyAlignment="1">
      <alignment wrapText="1"/>
    </xf>
    <xf numFmtId="0" fontId="15" fillId="19" borderId="44" xfId="0" applyFont="1" applyFill="1" applyBorder="1" applyAlignment="1">
      <alignment wrapText="1"/>
    </xf>
    <xf numFmtId="0" fontId="16" fillId="15" borderId="21" xfId="0" applyFont="1" applyFill="1" applyBorder="1" applyAlignment="1">
      <alignment wrapText="1"/>
    </xf>
    <xf numFmtId="0" fontId="16" fillId="15" borderId="20" xfId="0" applyFont="1" applyFill="1" applyBorder="1" applyAlignment="1">
      <alignment wrapText="1"/>
    </xf>
    <xf numFmtId="0" fontId="17" fillId="3" borderId="9" xfId="0" applyFont="1" applyFill="1" applyBorder="1" applyAlignment="1">
      <alignment horizontal="left" vertical="top" wrapText="1"/>
    </xf>
    <xf numFmtId="0" fontId="14" fillId="0" borderId="23" xfId="0" applyFont="1" applyBorder="1" applyAlignment="1">
      <alignment horizontal="center"/>
    </xf>
    <xf numFmtId="0" fontId="14" fillId="0" borderId="19" xfId="0" applyFont="1" applyBorder="1" applyAlignment="1">
      <alignment horizontal="center"/>
    </xf>
    <xf numFmtId="0" fontId="16" fillId="15" borderId="19" xfId="0" applyFont="1" applyFill="1" applyBorder="1" applyAlignment="1">
      <alignment wrapText="1"/>
    </xf>
    <xf numFmtId="0" fontId="16" fillId="15" borderId="43" xfId="0" applyFont="1" applyFill="1" applyBorder="1" applyAlignment="1">
      <alignment wrapText="1"/>
    </xf>
    <xf numFmtId="0" fontId="16" fillId="15" borderId="44" xfId="0" applyFont="1" applyFill="1" applyBorder="1" applyAlignment="1">
      <alignment wrapText="1"/>
    </xf>
    <xf numFmtId="0" fontId="18" fillId="3" borderId="9" xfId="0" applyFont="1" applyFill="1" applyBorder="1" applyAlignment="1">
      <alignment horizontal="left" vertical="top" wrapText="1"/>
    </xf>
    <xf numFmtId="0" fontId="16" fillId="17" borderId="43" xfId="0" applyFont="1" applyFill="1" applyBorder="1" applyAlignment="1">
      <alignment wrapText="1"/>
    </xf>
    <xf numFmtId="0" fontId="16" fillId="17" borderId="44" xfId="0" applyFont="1" applyFill="1" applyBorder="1" applyAlignment="1">
      <alignment wrapText="1"/>
    </xf>
    <xf numFmtId="0" fontId="16" fillId="15" borderId="50" xfId="0" applyFont="1" applyFill="1" applyBorder="1" applyAlignment="1">
      <alignment wrapText="1"/>
    </xf>
    <xf numFmtId="0" fontId="16" fillId="15" borderId="51" xfId="0" applyFont="1" applyFill="1" applyBorder="1" applyAlignment="1">
      <alignment wrapText="1"/>
    </xf>
    <xf numFmtId="0" fontId="20" fillId="0" borderId="23" xfId="0" applyFont="1" applyBorder="1" applyAlignment="1">
      <alignment horizontal="center" vertical="center"/>
    </xf>
    <xf numFmtId="0" fontId="20" fillId="0" borderId="19" xfId="0" applyFont="1" applyBorder="1" applyAlignment="1">
      <alignment horizontal="center" vertical="center"/>
    </xf>
    <xf numFmtId="0" fontId="17" fillId="3" borderId="9" xfId="0" applyFont="1" applyFill="1" applyBorder="1" applyAlignment="1">
      <alignment horizontal="left" vertical="center" wrapText="1"/>
    </xf>
    <xf numFmtId="0" fontId="5" fillId="0" borderId="0" xfId="0" applyFont="1" applyProtection="1"/>
    <xf numFmtId="171" fontId="5" fillId="0" borderId="0" xfId="0" applyNumberFormat="1" applyFont="1" applyProtection="1"/>
    <xf numFmtId="0" fontId="5" fillId="0" borderId="0" xfId="0" applyFont="1" applyAlignment="1" applyProtection="1">
      <alignment horizontal="center"/>
    </xf>
    <xf numFmtId="166" fontId="5" fillId="0" borderId="0" xfId="0" applyNumberFormat="1" applyFont="1" applyProtection="1"/>
    <xf numFmtId="3" fontId="6" fillId="13" borderId="41" xfId="0" applyNumberFormat="1" applyFont="1" applyFill="1" applyBorder="1" applyAlignment="1" applyProtection="1">
      <alignment horizontal="center" vertical="center"/>
    </xf>
    <xf numFmtId="3" fontId="6" fillId="13" borderId="40" xfId="0" applyNumberFormat="1" applyFont="1" applyFill="1" applyBorder="1" applyAlignment="1" applyProtection="1">
      <alignment horizontal="center" vertical="center"/>
    </xf>
    <xf numFmtId="3" fontId="6" fillId="13" borderId="39" xfId="0" applyNumberFormat="1" applyFont="1" applyFill="1" applyBorder="1" applyAlignment="1" applyProtection="1">
      <alignment horizontal="center" vertical="center"/>
    </xf>
    <xf numFmtId="171" fontId="6" fillId="3" borderId="0" xfId="0" applyNumberFormat="1" applyFont="1" applyFill="1" applyAlignment="1" applyProtection="1">
      <alignment vertical="center"/>
    </xf>
    <xf numFmtId="0" fontId="6" fillId="13" borderId="7" xfId="0" applyFont="1" applyFill="1" applyBorder="1" applyAlignment="1" applyProtection="1">
      <alignment horizontal="center"/>
    </xf>
    <xf numFmtId="3" fontId="5" fillId="0" borderId="9" xfId="0" applyNumberFormat="1" applyFont="1" applyBorder="1" applyAlignment="1" applyProtection="1">
      <alignment horizontal="center" vertical="center"/>
    </xf>
    <xf numFmtId="3" fontId="5" fillId="0" borderId="19" xfId="0" applyNumberFormat="1" applyFont="1" applyBorder="1" applyAlignment="1" applyProtection="1">
      <alignment horizontal="center" vertical="center"/>
    </xf>
    <xf numFmtId="3" fontId="5" fillId="0" borderId="7" xfId="0" applyNumberFormat="1" applyFont="1" applyBorder="1" applyAlignment="1" applyProtection="1">
      <alignment horizontal="center" vertical="center"/>
    </xf>
    <xf numFmtId="171" fontId="5" fillId="0" borderId="7" xfId="0" applyNumberFormat="1" applyFont="1" applyBorder="1" applyAlignment="1" applyProtection="1">
      <alignment horizontal="center" vertical="center"/>
    </xf>
    <xf numFmtId="3" fontId="5" fillId="0" borderId="7" xfId="0" applyNumberFormat="1" applyFont="1" applyBorder="1" applyAlignment="1" applyProtection="1">
      <alignment horizontal="center" vertical="center"/>
    </xf>
    <xf numFmtId="3" fontId="5" fillId="0" borderId="6" xfId="0" applyNumberFormat="1" applyFont="1" applyBorder="1" applyAlignment="1" applyProtection="1">
      <alignment horizontal="center" vertical="center"/>
    </xf>
    <xf numFmtId="171" fontId="5" fillId="3" borderId="0" xfId="0" applyNumberFormat="1" applyFont="1" applyFill="1" applyProtection="1"/>
    <xf numFmtId="0" fontId="6" fillId="13" borderId="7" xfId="0" applyFont="1" applyFill="1" applyBorder="1" applyAlignment="1" applyProtection="1">
      <alignment horizontal="center" vertical="center"/>
    </xf>
    <xf numFmtId="3" fontId="5" fillId="0" borderId="5" xfId="0" applyNumberFormat="1" applyFont="1" applyBorder="1" applyAlignment="1" applyProtection="1">
      <alignment horizontal="center" vertical="center"/>
    </xf>
    <xf numFmtId="3" fontId="5" fillId="0" borderId="16" xfId="0" applyNumberFormat="1" applyFont="1" applyBorder="1" applyAlignment="1" applyProtection="1">
      <alignment horizontal="center" vertical="center"/>
    </xf>
    <xf numFmtId="3" fontId="5" fillId="0" borderId="3" xfId="0" applyNumberFormat="1" applyFont="1" applyBorder="1" applyAlignment="1" applyProtection="1">
      <alignment horizontal="center" vertical="center"/>
    </xf>
    <xf numFmtId="4" fontId="5" fillId="0" borderId="3" xfId="0" applyNumberFormat="1" applyFont="1" applyBorder="1" applyAlignment="1" applyProtection="1">
      <alignment horizontal="center" vertical="center" wrapText="1"/>
    </xf>
    <xf numFmtId="0" fontId="6" fillId="11" borderId="7" xfId="0" applyFont="1" applyFill="1" applyBorder="1" applyAlignment="1" applyProtection="1">
      <alignment horizontal="center" vertical="center"/>
    </xf>
    <xf numFmtId="0" fontId="5" fillId="0" borderId="0" xfId="0" applyFont="1" applyAlignment="1" applyProtection="1">
      <alignment vertical="center"/>
    </xf>
    <xf numFmtId="0" fontId="4" fillId="3" borderId="53" xfId="0" applyFont="1" applyFill="1" applyBorder="1" applyAlignment="1" applyProtection="1">
      <alignment horizontal="center" vertical="center" wrapText="1"/>
    </xf>
    <xf numFmtId="0" fontId="4" fillId="3" borderId="54" xfId="0" applyFont="1" applyFill="1" applyBorder="1" applyAlignment="1" applyProtection="1">
      <alignment horizontal="center" vertical="center" wrapText="1"/>
    </xf>
    <xf numFmtId="0" fontId="4" fillId="3" borderId="55" xfId="0" applyFont="1" applyFill="1" applyBorder="1" applyAlignment="1" applyProtection="1">
      <alignment horizontal="center" vertical="center" wrapText="1"/>
    </xf>
    <xf numFmtId="0" fontId="5" fillId="3" borderId="0" xfId="0" applyFont="1" applyFill="1" applyAlignment="1" applyProtection="1">
      <alignment horizontal="center" vertical="center"/>
    </xf>
    <xf numFmtId="0" fontId="5" fillId="3" borderId="0" xfId="0" applyFont="1" applyFill="1" applyAlignment="1" applyProtection="1">
      <alignment vertical="center"/>
    </xf>
    <xf numFmtId="0" fontId="3" fillId="8" borderId="24" xfId="0" applyFont="1" applyFill="1" applyBorder="1" applyAlignment="1" applyProtection="1">
      <alignment horizontal="center" vertical="center" wrapText="1"/>
    </xf>
    <xf numFmtId="0" fontId="3" fillId="8" borderId="31" xfId="0" applyFont="1" applyFill="1" applyBorder="1" applyAlignment="1" applyProtection="1">
      <alignment horizontal="center" vertical="center" wrapText="1"/>
    </xf>
    <xf numFmtId="171" fontId="4" fillId="8" borderId="31" xfId="0" applyNumberFormat="1" applyFont="1" applyFill="1" applyBorder="1" applyAlignment="1" applyProtection="1">
      <alignment horizontal="center" vertical="center" wrapText="1"/>
    </xf>
    <xf numFmtId="0" fontId="4" fillId="8" borderId="31" xfId="0" applyFont="1" applyFill="1" applyBorder="1" applyAlignment="1" applyProtection="1">
      <alignment horizontal="center" vertical="center" wrapText="1"/>
    </xf>
    <xf numFmtId="171" fontId="3" fillId="8" borderId="31" xfId="0" applyNumberFormat="1" applyFont="1" applyFill="1" applyBorder="1" applyAlignment="1" applyProtection="1">
      <alignment horizontal="center" vertical="center" wrapText="1"/>
    </xf>
    <xf numFmtId="170" fontId="3" fillId="8" borderId="27" xfId="0" applyNumberFormat="1" applyFont="1" applyFill="1" applyBorder="1" applyAlignment="1" applyProtection="1">
      <alignment horizontal="center" vertical="center" wrapText="1"/>
    </xf>
    <xf numFmtId="0" fontId="4" fillId="7" borderId="9" xfId="0" applyFont="1" applyFill="1" applyBorder="1" applyAlignment="1" applyProtection="1">
      <alignment horizontal="center" vertical="center" wrapText="1"/>
    </xf>
    <xf numFmtId="0" fontId="4" fillId="7" borderId="7" xfId="0" applyFont="1" applyFill="1" applyBorder="1" applyAlignment="1" applyProtection="1">
      <alignment horizontal="center" vertical="center" wrapText="1"/>
    </xf>
    <xf numFmtId="0" fontId="4" fillId="7" borderId="6" xfId="0" applyFont="1" applyFill="1" applyBorder="1" applyAlignment="1" applyProtection="1">
      <alignment horizontal="center" vertical="center" wrapText="1"/>
    </xf>
    <xf numFmtId="0" fontId="26" fillId="0" borderId="0" xfId="0" applyFont="1" applyProtection="1"/>
    <xf numFmtId="0" fontId="4" fillId="7" borderId="8" xfId="0" applyFont="1" applyFill="1" applyBorder="1" applyAlignment="1" applyProtection="1">
      <alignment horizontal="center" vertical="center" wrapText="1"/>
    </xf>
    <xf numFmtId="0" fontId="4" fillId="7" borderId="25" xfId="0" applyFont="1" applyFill="1" applyBorder="1" applyAlignment="1" applyProtection="1">
      <alignment horizontal="center" vertical="center" wrapText="1"/>
    </xf>
    <xf numFmtId="0" fontId="6" fillId="7" borderId="25" xfId="0" applyFont="1" applyFill="1" applyBorder="1" applyAlignment="1" applyProtection="1">
      <alignment horizontal="center" vertical="center" wrapText="1"/>
    </xf>
    <xf numFmtId="0" fontId="6" fillId="7" borderId="22" xfId="0" applyFont="1" applyFill="1" applyBorder="1" applyAlignment="1" applyProtection="1">
      <alignment horizontal="center" vertical="center" wrapText="1"/>
    </xf>
    <xf numFmtId="0" fontId="8" fillId="3" borderId="9" xfId="0" applyFont="1" applyFill="1" applyBorder="1" applyAlignment="1" applyProtection="1">
      <alignment horizontal="center" vertical="center" wrapText="1"/>
    </xf>
    <xf numFmtId="0" fontId="8" fillId="3" borderId="7" xfId="0" applyFont="1" applyFill="1" applyBorder="1" applyAlignment="1" applyProtection="1">
      <alignment horizontal="center" vertical="center"/>
    </xf>
    <xf numFmtId="171" fontId="7" fillId="3" borderId="7" xfId="0" applyNumberFormat="1" applyFont="1" applyFill="1" applyBorder="1" applyAlignment="1" applyProtection="1">
      <alignment horizontal="center" vertical="center"/>
    </xf>
    <xf numFmtId="10" fontId="7" fillId="3" borderId="7" xfId="0" applyNumberFormat="1" applyFont="1" applyFill="1" applyBorder="1" applyAlignment="1" applyProtection="1">
      <alignment horizontal="center" vertical="center"/>
    </xf>
    <xf numFmtId="1" fontId="7" fillId="3" borderId="7" xfId="0" applyNumberFormat="1" applyFont="1" applyFill="1" applyBorder="1" applyAlignment="1" applyProtection="1">
      <alignment horizontal="center" vertical="center"/>
    </xf>
    <xf numFmtId="171" fontId="7" fillId="3" borderId="7" xfId="0" applyNumberFormat="1" applyFont="1" applyFill="1" applyBorder="1" applyAlignment="1" applyProtection="1">
      <alignment horizontal="center" vertical="center"/>
    </xf>
    <xf numFmtId="0" fontId="8" fillId="0" borderId="0" xfId="0" applyFont="1" applyProtection="1"/>
    <xf numFmtId="0" fontId="8" fillId="3" borderId="9" xfId="0" applyFont="1" applyFill="1" applyBorder="1" applyAlignment="1" applyProtection="1">
      <alignment horizontal="center" vertical="center" wrapText="1"/>
    </xf>
    <xf numFmtId="0" fontId="8" fillId="3" borderId="7" xfId="0" applyFont="1" applyFill="1" applyBorder="1" applyAlignment="1" applyProtection="1">
      <alignment horizontal="center" vertical="center"/>
    </xf>
    <xf numFmtId="1" fontId="7" fillId="3" borderId="7" xfId="0" applyNumberFormat="1" applyFont="1" applyFill="1" applyBorder="1" applyAlignment="1" applyProtection="1">
      <alignment horizontal="center" vertical="center"/>
    </xf>
    <xf numFmtId="9" fontId="7" fillId="3" borderId="7" xfId="0" applyNumberFormat="1" applyFont="1" applyFill="1" applyBorder="1" applyAlignment="1" applyProtection="1">
      <alignment horizontal="center" vertical="center"/>
    </xf>
    <xf numFmtId="0" fontId="7" fillId="3" borderId="9" xfId="0" applyFont="1" applyFill="1" applyBorder="1" applyAlignment="1" applyProtection="1">
      <alignment horizontal="center" vertical="center" wrapText="1"/>
    </xf>
    <xf numFmtId="171" fontId="7" fillId="3" borderId="25" xfId="0" applyNumberFormat="1" applyFont="1" applyFill="1" applyBorder="1" applyAlignment="1" applyProtection="1">
      <alignment horizontal="center" vertical="center"/>
    </xf>
    <xf numFmtId="171" fontId="7" fillId="3" borderId="31" xfId="0" applyNumberFormat="1" applyFont="1" applyFill="1" applyBorder="1" applyAlignment="1" applyProtection="1">
      <alignment horizontal="center" vertical="center"/>
    </xf>
    <xf numFmtId="0" fontId="8" fillId="3" borderId="8" xfId="0" applyFont="1" applyFill="1" applyBorder="1" applyAlignment="1" applyProtection="1">
      <alignment horizontal="center" vertical="center" wrapText="1"/>
    </xf>
    <xf numFmtId="0" fontId="8" fillId="3" borderId="25" xfId="0" applyFont="1" applyFill="1" applyBorder="1" applyAlignment="1" applyProtection="1">
      <alignment horizontal="center" vertical="center"/>
    </xf>
    <xf numFmtId="171" fontId="7" fillId="3" borderId="25" xfId="0" applyNumberFormat="1" applyFont="1" applyFill="1" applyBorder="1" applyAlignment="1" applyProtection="1">
      <alignment horizontal="center" vertical="center"/>
    </xf>
    <xf numFmtId="10" fontId="7" fillId="3" borderId="25" xfId="0" applyNumberFormat="1" applyFont="1" applyFill="1" applyBorder="1" applyAlignment="1" applyProtection="1">
      <alignment horizontal="center" vertical="center"/>
    </xf>
    <xf numFmtId="1" fontId="7" fillId="3" borderId="25" xfId="0" applyNumberFormat="1" applyFont="1" applyFill="1" applyBorder="1" applyAlignment="1" applyProtection="1">
      <alignment horizontal="center" vertical="center"/>
    </xf>
    <xf numFmtId="0" fontId="4" fillId="4" borderId="8" xfId="0" applyFont="1" applyFill="1" applyBorder="1" applyAlignment="1" applyProtection="1">
      <alignment horizontal="center" vertical="center" wrapText="1"/>
    </xf>
    <xf numFmtId="0" fontId="4" fillId="4" borderId="25" xfId="0" applyFont="1" applyFill="1" applyBorder="1" applyAlignment="1" applyProtection="1">
      <alignment horizontal="center" vertical="center" wrapText="1"/>
    </xf>
    <xf numFmtId="170" fontId="6" fillId="4" borderId="37" xfId="0" applyNumberFormat="1" applyFont="1" applyFill="1" applyBorder="1" applyAlignment="1" applyProtection="1">
      <alignment horizontal="center" vertical="center" wrapText="1"/>
    </xf>
    <xf numFmtId="170" fontId="6" fillId="4" borderId="36" xfId="0" applyNumberFormat="1" applyFont="1" applyFill="1" applyBorder="1" applyAlignment="1" applyProtection="1">
      <alignment horizontal="center" vertical="center" wrapText="1"/>
    </xf>
    <xf numFmtId="170" fontId="6" fillId="4" borderId="35" xfId="0" applyNumberFormat="1" applyFont="1" applyFill="1" applyBorder="1" applyAlignment="1" applyProtection="1">
      <alignment horizontal="center" vertical="center" wrapText="1"/>
    </xf>
    <xf numFmtId="0" fontId="5" fillId="3" borderId="0" xfId="0" applyFont="1" applyFill="1" applyProtection="1"/>
    <xf numFmtId="0" fontId="8" fillId="3" borderId="5" xfId="0" applyFont="1" applyFill="1" applyBorder="1" applyAlignment="1" applyProtection="1">
      <alignment horizontal="center" vertical="center" wrapText="1"/>
    </xf>
    <xf numFmtId="0" fontId="8" fillId="3" borderId="3" xfId="0" applyFont="1" applyFill="1" applyBorder="1" applyAlignment="1" applyProtection="1">
      <alignment horizontal="center" vertical="center"/>
    </xf>
    <xf numFmtId="171" fontId="7" fillId="3" borderId="3" xfId="0" applyNumberFormat="1" applyFont="1" applyFill="1" applyBorder="1" applyAlignment="1" applyProtection="1">
      <alignment horizontal="center" vertical="center"/>
    </xf>
    <xf numFmtId="10" fontId="7" fillId="3" borderId="3" xfId="0" applyNumberFormat="1" applyFont="1" applyFill="1" applyBorder="1" applyAlignment="1" applyProtection="1">
      <alignment horizontal="center" vertical="center"/>
    </xf>
    <xf numFmtId="1" fontId="7" fillId="3" borderId="3" xfId="0" applyNumberFormat="1" applyFont="1" applyFill="1" applyBorder="1" applyAlignment="1" applyProtection="1">
      <alignment horizontal="center" vertical="center"/>
    </xf>
    <xf numFmtId="0" fontId="8" fillId="0" borderId="0" xfId="0" applyFont="1" applyAlignment="1" applyProtection="1">
      <alignment horizontal="center" vertical="center" wrapText="1"/>
    </xf>
    <xf numFmtId="0" fontId="8" fillId="0" borderId="0" xfId="0" applyFont="1" applyAlignment="1" applyProtection="1">
      <alignment horizontal="center" vertical="center"/>
    </xf>
    <xf numFmtId="171" fontId="7" fillId="0" borderId="0" xfId="0" applyNumberFormat="1" applyFont="1" applyAlignment="1" applyProtection="1">
      <alignment horizontal="center" vertical="center"/>
    </xf>
    <xf numFmtId="3" fontId="7" fillId="0" borderId="0" xfId="0" applyNumberFormat="1" applyFont="1" applyAlignment="1" applyProtection="1">
      <alignment horizontal="center" vertical="center"/>
    </xf>
    <xf numFmtId="10" fontId="7" fillId="0" borderId="0" xfId="0" applyNumberFormat="1" applyFont="1" applyAlignment="1" applyProtection="1">
      <alignment horizontal="center" vertical="center"/>
    </xf>
    <xf numFmtId="1" fontId="7" fillId="0" borderId="0" xfId="0" applyNumberFormat="1" applyFont="1" applyAlignment="1" applyProtection="1">
      <alignment horizontal="center" vertical="center"/>
    </xf>
    <xf numFmtId="0" fontId="3" fillId="10" borderId="12" xfId="0" applyFont="1" applyFill="1" applyBorder="1" applyAlignment="1" applyProtection="1">
      <alignment horizontal="center" vertical="center" wrapText="1"/>
    </xf>
    <xf numFmtId="0" fontId="3" fillId="10" borderId="11" xfId="0" applyFont="1" applyFill="1" applyBorder="1" applyAlignment="1" applyProtection="1">
      <alignment horizontal="center" vertical="center" wrapText="1"/>
    </xf>
    <xf numFmtId="0" fontId="3" fillId="10" borderId="10" xfId="0" applyFont="1" applyFill="1" applyBorder="1" applyAlignment="1" applyProtection="1">
      <alignment horizontal="center" vertical="center" wrapText="1"/>
    </xf>
    <xf numFmtId="0" fontId="3" fillId="10" borderId="8" xfId="0" applyFont="1" applyFill="1" applyBorder="1" applyAlignment="1" applyProtection="1">
      <alignment horizontal="center" vertical="center" wrapText="1"/>
    </xf>
    <xf numFmtId="0" fontId="3" fillId="10" borderId="25" xfId="0" applyFont="1" applyFill="1" applyBorder="1" applyAlignment="1" applyProtection="1">
      <alignment horizontal="center" vertical="center" wrapText="1"/>
    </xf>
    <xf numFmtId="0" fontId="6" fillId="10" borderId="25" xfId="0" applyFont="1" applyFill="1" applyBorder="1" applyAlignment="1" applyProtection="1">
      <alignment horizontal="center" vertical="center" wrapText="1"/>
    </xf>
    <xf numFmtId="0" fontId="6" fillId="10" borderId="22" xfId="0" applyFont="1" applyFill="1" applyBorder="1" applyAlignment="1" applyProtection="1">
      <alignment horizontal="center" vertical="center" wrapText="1"/>
    </xf>
    <xf numFmtId="0" fontId="7" fillId="3" borderId="9" xfId="0" applyFont="1" applyFill="1" applyBorder="1" applyAlignment="1" applyProtection="1">
      <alignment horizontal="center" vertical="center" wrapText="1"/>
    </xf>
    <xf numFmtId="171" fontId="7" fillId="0" borderId="3" xfId="0" applyNumberFormat="1" applyFont="1" applyBorder="1" applyAlignment="1" applyProtection="1">
      <alignment horizontal="center" vertical="center"/>
    </xf>
    <xf numFmtId="10" fontId="7" fillId="0" borderId="3" xfId="0" applyNumberFormat="1" applyFont="1" applyBorder="1" applyAlignment="1" applyProtection="1">
      <alignment horizontal="center" vertical="center"/>
    </xf>
    <xf numFmtId="1" fontId="7" fillId="0" borderId="3" xfId="0" applyNumberFormat="1" applyFont="1" applyBorder="1" applyAlignment="1" applyProtection="1">
      <alignment horizontal="center" vertical="center"/>
    </xf>
    <xf numFmtId="0" fontId="7" fillId="3" borderId="0" xfId="0" applyFont="1" applyFill="1" applyAlignment="1" applyProtection="1">
      <alignment horizontal="center" vertical="center" wrapText="1"/>
    </xf>
    <xf numFmtId="0" fontId="8" fillId="3" borderId="0" xfId="0" applyFont="1" applyFill="1" applyAlignment="1" applyProtection="1">
      <alignment horizontal="center" vertical="center"/>
    </xf>
    <xf numFmtId="171" fontId="7" fillId="3" borderId="0" xfId="0" applyNumberFormat="1" applyFont="1" applyFill="1" applyAlignment="1" applyProtection="1">
      <alignment horizontal="center" vertical="center"/>
    </xf>
    <xf numFmtId="3" fontId="7" fillId="3" borderId="0" xfId="0" applyNumberFormat="1" applyFont="1" applyFill="1" applyAlignment="1" applyProtection="1">
      <alignment horizontal="center" vertical="center"/>
    </xf>
    <xf numFmtId="10" fontId="7" fillId="3" borderId="0" xfId="0" applyNumberFormat="1" applyFont="1" applyFill="1" applyAlignment="1" applyProtection="1">
      <alignment horizontal="center" vertical="center"/>
    </xf>
    <xf numFmtId="1" fontId="7" fillId="3" borderId="0" xfId="0" applyNumberFormat="1" applyFont="1" applyFill="1" applyAlignment="1" applyProtection="1">
      <alignment horizontal="center" vertical="center"/>
    </xf>
    <xf numFmtId="0" fontId="3" fillId="9" borderId="12" xfId="0" applyFont="1" applyFill="1" applyBorder="1" applyAlignment="1" applyProtection="1">
      <alignment horizontal="center" vertical="center" wrapText="1"/>
    </xf>
    <xf numFmtId="0" fontId="3" fillId="9" borderId="11" xfId="0" applyFont="1" applyFill="1" applyBorder="1" applyAlignment="1" applyProtection="1">
      <alignment horizontal="center" vertical="center" wrapText="1"/>
    </xf>
    <xf numFmtId="0" fontId="3" fillId="9" borderId="10" xfId="0" applyFont="1" applyFill="1" applyBorder="1" applyAlignment="1" applyProtection="1">
      <alignment horizontal="center" vertical="center" wrapText="1"/>
    </xf>
    <xf numFmtId="0" fontId="3" fillId="9" borderId="8" xfId="0" applyFont="1" applyFill="1" applyBorder="1" applyAlignment="1" applyProtection="1">
      <alignment horizontal="center" vertical="center" wrapText="1"/>
    </xf>
    <xf numFmtId="0" fontId="3" fillId="9" borderId="25" xfId="0" applyFont="1" applyFill="1" applyBorder="1" applyAlignment="1" applyProtection="1">
      <alignment horizontal="center" vertical="center" wrapText="1"/>
    </xf>
    <xf numFmtId="0" fontId="6" fillId="9" borderId="34" xfId="0" applyFont="1" applyFill="1" applyBorder="1" applyAlignment="1" applyProtection="1">
      <alignment horizontal="center" vertical="center" wrapText="1"/>
    </xf>
    <xf numFmtId="0" fontId="6" fillId="9" borderId="17" xfId="0" applyFont="1" applyFill="1" applyBorder="1" applyAlignment="1" applyProtection="1">
      <alignment horizontal="center" vertical="center" wrapText="1"/>
    </xf>
    <xf numFmtId="0" fontId="6" fillId="9" borderId="33" xfId="0" applyFont="1" applyFill="1" applyBorder="1" applyAlignment="1" applyProtection="1">
      <alignment horizontal="center" vertical="center" wrapText="1"/>
    </xf>
    <xf numFmtId="0" fontId="8" fillId="3" borderId="12" xfId="0" applyFont="1" applyFill="1" applyBorder="1" applyAlignment="1" applyProtection="1">
      <alignment horizontal="center" vertical="center" wrapText="1"/>
    </xf>
    <xf numFmtId="0" fontId="8" fillId="3" borderId="11" xfId="0" applyFont="1" applyFill="1" applyBorder="1" applyAlignment="1" applyProtection="1">
      <alignment horizontal="center" vertical="center"/>
    </xf>
    <xf numFmtId="171" fontId="8" fillId="3" borderId="11" xfId="0" applyNumberFormat="1" applyFont="1" applyFill="1" applyBorder="1" applyAlignment="1" applyProtection="1">
      <alignment horizontal="center" vertical="center"/>
    </xf>
    <xf numFmtId="9" fontId="8" fillId="3" borderId="11" xfId="0" applyNumberFormat="1" applyFont="1" applyFill="1" applyBorder="1" applyAlignment="1" applyProtection="1">
      <alignment horizontal="center" vertical="center"/>
    </xf>
    <xf numFmtId="1" fontId="8" fillId="3" borderId="11" xfId="0" applyNumberFormat="1" applyFont="1" applyFill="1" applyBorder="1" applyAlignment="1" applyProtection="1">
      <alignment horizontal="center" vertical="center"/>
    </xf>
    <xf numFmtId="171" fontId="8" fillId="3" borderId="7" xfId="0" applyNumberFormat="1" applyFont="1" applyFill="1" applyBorder="1" applyAlignment="1" applyProtection="1">
      <alignment horizontal="center" vertical="center"/>
    </xf>
    <xf numFmtId="9" fontId="8" fillId="3" borderId="7" xfId="0" applyNumberFormat="1" applyFont="1" applyFill="1" applyBorder="1" applyAlignment="1" applyProtection="1">
      <alignment horizontal="center" vertical="center"/>
    </xf>
    <xf numFmtId="1" fontId="8" fillId="3" borderId="7" xfId="0" applyNumberFormat="1" applyFont="1" applyFill="1" applyBorder="1" applyAlignment="1" applyProtection="1">
      <alignment horizontal="center" vertical="center"/>
    </xf>
    <xf numFmtId="171" fontId="8" fillId="3" borderId="7" xfId="0" applyNumberFormat="1" applyFont="1" applyFill="1" applyBorder="1" applyAlignment="1" applyProtection="1">
      <alignment horizontal="center" vertical="center"/>
    </xf>
    <xf numFmtId="3" fontId="8" fillId="3" borderId="25" xfId="0" applyNumberFormat="1" applyFont="1" applyFill="1" applyBorder="1" applyAlignment="1" applyProtection="1">
      <alignment horizontal="center" vertical="center"/>
    </xf>
    <xf numFmtId="10" fontId="8" fillId="3" borderId="7" xfId="0" applyNumberFormat="1" applyFont="1" applyFill="1" applyBorder="1" applyAlignment="1" applyProtection="1">
      <alignment horizontal="center" vertical="center"/>
    </xf>
    <xf numFmtId="1" fontId="8" fillId="3" borderId="7" xfId="0" applyNumberFormat="1" applyFont="1" applyFill="1" applyBorder="1" applyAlignment="1" applyProtection="1">
      <alignment horizontal="center" vertical="center"/>
    </xf>
    <xf numFmtId="3" fontId="6" fillId="3" borderId="0" xfId="0" applyNumberFormat="1" applyFont="1" applyFill="1" applyAlignment="1" applyProtection="1">
      <alignment horizontal="center"/>
    </xf>
    <xf numFmtId="166" fontId="6" fillId="3" borderId="0" xfId="0" applyNumberFormat="1" applyFont="1" applyFill="1" applyAlignment="1" applyProtection="1">
      <alignment horizontal="center"/>
    </xf>
    <xf numFmtId="3" fontId="8" fillId="3" borderId="31" xfId="0" applyNumberFormat="1" applyFont="1" applyFill="1" applyBorder="1" applyAlignment="1" applyProtection="1">
      <alignment horizontal="center" vertical="center"/>
    </xf>
    <xf numFmtId="0" fontId="8" fillId="8" borderId="5" xfId="0" applyFont="1" applyFill="1" applyBorder="1" applyAlignment="1" applyProtection="1">
      <alignment horizontal="center" vertical="center" wrapText="1"/>
    </xf>
    <xf numFmtId="0" fontId="8" fillId="0" borderId="3" xfId="0" applyFont="1" applyBorder="1" applyAlignment="1" applyProtection="1">
      <alignment horizontal="center" vertical="center"/>
    </xf>
    <xf numFmtId="3" fontId="8" fillId="3" borderId="11" xfId="0" applyNumberFormat="1" applyFont="1" applyFill="1" applyBorder="1" applyAlignment="1" applyProtection="1">
      <alignment horizontal="center" vertical="center"/>
    </xf>
    <xf numFmtId="0" fontId="5" fillId="8" borderId="8" xfId="0" applyFont="1" applyFill="1" applyBorder="1" applyAlignment="1" applyProtection="1">
      <alignment horizontal="center" vertical="center" wrapText="1"/>
    </xf>
    <xf numFmtId="0" fontId="5" fillId="3" borderId="25" xfId="0" applyFont="1" applyFill="1" applyBorder="1" applyAlignment="1" applyProtection="1">
      <alignment horizontal="center" vertical="center"/>
    </xf>
    <xf numFmtId="171" fontId="5" fillId="0" borderId="25" xfId="0" applyNumberFormat="1" applyFont="1" applyBorder="1" applyAlignment="1" applyProtection="1">
      <alignment horizontal="center" vertical="center"/>
    </xf>
    <xf numFmtId="3" fontId="5" fillId="0" borderId="25" xfId="0" applyNumberFormat="1" applyFont="1" applyBorder="1" applyAlignment="1" applyProtection="1">
      <alignment horizontal="center" vertical="center"/>
    </xf>
    <xf numFmtId="10" fontId="5" fillId="3" borderId="7" xfId="0" applyNumberFormat="1" applyFont="1" applyFill="1" applyBorder="1" applyAlignment="1" applyProtection="1">
      <alignment horizontal="center" vertical="center"/>
    </xf>
    <xf numFmtId="1" fontId="5" fillId="3" borderId="25" xfId="0" applyNumberFormat="1" applyFont="1" applyFill="1" applyBorder="1" applyAlignment="1" applyProtection="1">
      <alignment horizontal="center" vertical="center"/>
    </xf>
    <xf numFmtId="171" fontId="5" fillId="3" borderId="7" xfId="0" applyNumberFormat="1" applyFont="1" applyFill="1" applyBorder="1" applyAlignment="1" applyProtection="1">
      <alignment horizontal="center" vertical="center"/>
    </xf>
    <xf numFmtId="0" fontId="5" fillId="8" borderId="24" xfId="0" applyFont="1" applyFill="1" applyBorder="1" applyAlignment="1" applyProtection="1">
      <alignment horizontal="center" vertical="center" wrapText="1"/>
    </xf>
    <xf numFmtId="0" fontId="5" fillId="3" borderId="31" xfId="0" applyFont="1" applyFill="1" applyBorder="1" applyAlignment="1" applyProtection="1">
      <alignment horizontal="center" vertical="center"/>
    </xf>
    <xf numFmtId="171" fontId="5" fillId="0" borderId="31" xfId="0" applyNumberFormat="1" applyFont="1" applyBorder="1" applyAlignment="1" applyProtection="1">
      <alignment horizontal="center" vertical="center"/>
    </xf>
    <xf numFmtId="3" fontId="5" fillId="0" borderId="31" xfId="0" applyNumberFormat="1" applyFont="1" applyBorder="1" applyAlignment="1" applyProtection="1">
      <alignment horizontal="center" vertical="center"/>
    </xf>
    <xf numFmtId="1" fontId="5" fillId="3" borderId="31" xfId="0" applyNumberFormat="1" applyFont="1" applyFill="1" applyBorder="1" applyAlignment="1" applyProtection="1">
      <alignment horizontal="center" vertical="center"/>
    </xf>
    <xf numFmtId="0" fontId="5" fillId="8" borderId="5" xfId="0" applyFont="1" applyFill="1" applyBorder="1" applyAlignment="1" applyProtection="1">
      <alignment horizontal="center" vertical="center" wrapText="1"/>
    </xf>
    <xf numFmtId="0" fontId="5" fillId="3" borderId="3" xfId="0" applyFont="1" applyFill="1" applyBorder="1" applyAlignment="1" applyProtection="1">
      <alignment horizontal="center" vertical="center"/>
    </xf>
    <xf numFmtId="171" fontId="5" fillId="0" borderId="3" xfId="0" applyNumberFormat="1" applyFont="1" applyBorder="1" applyAlignment="1" applyProtection="1">
      <alignment horizontal="center" vertical="center"/>
    </xf>
    <xf numFmtId="10" fontId="5" fillId="3" borderId="3" xfId="0" applyNumberFormat="1" applyFont="1" applyFill="1" applyBorder="1" applyAlignment="1" applyProtection="1">
      <alignment horizontal="center" vertical="center"/>
    </xf>
    <xf numFmtId="1" fontId="5" fillId="3" borderId="3" xfId="0" applyNumberFormat="1" applyFont="1" applyFill="1" applyBorder="1" applyAlignment="1" applyProtection="1">
      <alignment horizontal="center" vertical="center"/>
    </xf>
    <xf numFmtId="171" fontId="5" fillId="3" borderId="3" xfId="0" applyNumberFormat="1" applyFont="1" applyFill="1" applyBorder="1" applyAlignment="1" applyProtection="1">
      <alignment horizontal="center" vertical="center"/>
    </xf>
    <xf numFmtId="0" fontId="8" fillId="3" borderId="0" xfId="0" applyFont="1" applyFill="1" applyAlignment="1" applyProtection="1">
      <alignment horizontal="center" vertical="center" wrapText="1"/>
    </xf>
    <xf numFmtId="171" fontId="8" fillId="3" borderId="0" xfId="0" applyNumberFormat="1" applyFont="1" applyFill="1" applyAlignment="1" applyProtection="1">
      <alignment horizontal="center" vertical="center"/>
    </xf>
    <xf numFmtId="3" fontId="8" fillId="3" borderId="0" xfId="0" applyNumberFormat="1" applyFont="1" applyFill="1" applyAlignment="1" applyProtection="1">
      <alignment horizontal="center" vertical="center"/>
    </xf>
    <xf numFmtId="10" fontId="8" fillId="3" borderId="0" xfId="0" applyNumberFormat="1" applyFont="1" applyFill="1" applyAlignment="1" applyProtection="1">
      <alignment horizontal="center" vertical="center"/>
    </xf>
    <xf numFmtId="1" fontId="8" fillId="3" borderId="0" xfId="0" applyNumberFormat="1" applyFont="1" applyFill="1" applyAlignment="1" applyProtection="1">
      <alignment horizontal="center" vertical="center"/>
    </xf>
    <xf numFmtId="0" fontId="4" fillId="7" borderId="21" xfId="0" applyFont="1" applyFill="1" applyBorder="1" applyAlignment="1" applyProtection="1">
      <alignment horizontal="center" vertical="center" wrapText="1"/>
    </xf>
    <xf numFmtId="0" fontId="4" fillId="7" borderId="20" xfId="0" applyFont="1" applyFill="1" applyBorder="1" applyAlignment="1" applyProtection="1">
      <alignment horizontal="center" vertical="center" wrapText="1"/>
    </xf>
    <xf numFmtId="0" fontId="4" fillId="7" borderId="30" xfId="0" applyFont="1" applyFill="1" applyBorder="1" applyAlignment="1" applyProtection="1">
      <alignment horizontal="center" vertical="center" wrapText="1"/>
    </xf>
    <xf numFmtId="0" fontId="3" fillId="7" borderId="8" xfId="0" applyFont="1" applyFill="1" applyBorder="1" applyAlignment="1" applyProtection="1">
      <alignment horizontal="center" vertical="center" wrapText="1"/>
    </xf>
    <xf numFmtId="0" fontId="3" fillId="7" borderId="25" xfId="0" applyFont="1" applyFill="1" applyBorder="1" applyAlignment="1" applyProtection="1">
      <alignment horizontal="center" vertical="center" wrapText="1"/>
    </xf>
    <xf numFmtId="171" fontId="7" fillId="3" borderId="11" xfId="0" applyNumberFormat="1" applyFont="1" applyFill="1" applyBorder="1" applyAlignment="1" applyProtection="1">
      <alignment horizontal="center" vertical="center"/>
    </xf>
    <xf numFmtId="9" fontId="7" fillId="3" borderId="11" xfId="0" applyNumberFormat="1" applyFont="1" applyFill="1" applyBorder="1" applyAlignment="1" applyProtection="1">
      <alignment horizontal="center" vertical="center"/>
    </xf>
    <xf numFmtId="1" fontId="7" fillId="3" borderId="11" xfId="0" applyNumberFormat="1" applyFont="1" applyFill="1" applyBorder="1" applyAlignment="1" applyProtection="1">
      <alignment horizontal="center" vertical="center"/>
    </xf>
    <xf numFmtId="3" fontId="5" fillId="3" borderId="0" xfId="0" applyNumberFormat="1" applyFont="1" applyFill="1" applyProtection="1"/>
    <xf numFmtId="0" fontId="3" fillId="4" borderId="26" xfId="0" applyFont="1" applyFill="1" applyBorder="1" applyAlignment="1" applyProtection="1">
      <alignment horizontal="center" vertical="center" wrapText="1"/>
    </xf>
    <xf numFmtId="0" fontId="3" fillId="4" borderId="29" xfId="0" applyFont="1" applyFill="1" applyBorder="1" applyAlignment="1" applyProtection="1">
      <alignment horizontal="center" vertical="center" wrapText="1"/>
    </xf>
    <xf numFmtId="170" fontId="6" fillId="4" borderId="29" xfId="0" applyNumberFormat="1" applyFont="1" applyFill="1" applyBorder="1" applyAlignment="1" applyProtection="1">
      <alignment horizontal="center" vertical="center" wrapText="1"/>
    </xf>
    <xf numFmtId="170" fontId="6" fillId="4" borderId="28" xfId="0" applyNumberFormat="1" applyFont="1" applyFill="1" applyBorder="1" applyAlignment="1" applyProtection="1">
      <alignment horizontal="center" vertical="center" wrapText="1"/>
    </xf>
    <xf numFmtId="0" fontId="5" fillId="3" borderId="5" xfId="0" applyFont="1" applyFill="1" applyBorder="1" applyAlignment="1" applyProtection="1">
      <alignment horizontal="center" vertical="center" wrapText="1"/>
    </xf>
    <xf numFmtId="0" fontId="5" fillId="3" borderId="9" xfId="0" applyFont="1" applyFill="1" applyBorder="1" applyAlignment="1" applyProtection="1">
      <alignment horizontal="center" vertical="center" wrapText="1"/>
    </xf>
    <xf numFmtId="0" fontId="8" fillId="3" borderId="19" xfId="0" applyFont="1" applyFill="1" applyBorder="1" applyAlignment="1" applyProtection="1">
      <alignment horizontal="center" vertical="center"/>
    </xf>
    <xf numFmtId="0" fontId="5" fillId="3" borderId="9" xfId="0" applyFont="1" applyFill="1" applyBorder="1" applyAlignment="1" applyProtection="1">
      <alignment horizontal="center" vertical="center" wrapText="1"/>
    </xf>
    <xf numFmtId="1" fontId="7" fillId="3" borderId="25" xfId="0" applyNumberFormat="1" applyFont="1" applyFill="1" applyBorder="1" applyAlignment="1" applyProtection="1">
      <alignment horizontal="center" vertical="center"/>
    </xf>
    <xf numFmtId="0" fontId="5" fillId="3" borderId="5" xfId="0" applyFont="1" applyFill="1" applyBorder="1" applyAlignment="1" applyProtection="1">
      <alignment horizontal="center" vertical="center" wrapText="1"/>
    </xf>
    <xf numFmtId="0" fontId="8" fillId="3" borderId="3" xfId="0" applyFont="1" applyFill="1" applyBorder="1" applyAlignment="1" applyProtection="1">
      <alignment horizontal="center" vertical="center"/>
    </xf>
    <xf numFmtId="171" fontId="7" fillId="3" borderId="3" xfId="0" applyNumberFormat="1" applyFont="1" applyFill="1" applyBorder="1" applyAlignment="1" applyProtection="1">
      <alignment horizontal="center" vertical="center"/>
    </xf>
    <xf numFmtId="1" fontId="7" fillId="3" borderId="2" xfId="0" applyNumberFormat="1" applyFont="1" applyFill="1" applyBorder="1" applyAlignment="1" applyProtection="1">
      <alignment horizontal="center" vertical="center"/>
    </xf>
    <xf numFmtId="0" fontId="5" fillId="3" borderId="8" xfId="0" applyFont="1" applyFill="1" applyBorder="1" applyAlignment="1" applyProtection="1">
      <alignment horizontal="center" vertical="center" wrapText="1"/>
    </xf>
    <xf numFmtId="0" fontId="3" fillId="6" borderId="21" xfId="0" applyFont="1" applyFill="1" applyBorder="1" applyAlignment="1" applyProtection="1">
      <alignment horizontal="center" vertical="center"/>
    </xf>
    <xf numFmtId="0" fontId="3" fillId="6" borderId="20" xfId="0" applyFont="1" applyFill="1" applyBorder="1" applyAlignment="1" applyProtection="1">
      <alignment horizontal="center" vertical="center"/>
    </xf>
    <xf numFmtId="0" fontId="3" fillId="6" borderId="19" xfId="0" applyFont="1" applyFill="1" applyBorder="1" applyAlignment="1" applyProtection="1">
      <alignment horizontal="center" vertical="center"/>
    </xf>
    <xf numFmtId="168" fontId="3" fillId="6" borderId="6" xfId="0" applyNumberFormat="1" applyFont="1" applyFill="1" applyBorder="1" applyAlignment="1" applyProtection="1">
      <alignment horizontal="center" vertical="center"/>
    </xf>
    <xf numFmtId="0" fontId="3" fillId="5" borderId="21" xfId="0" applyFont="1" applyFill="1" applyBorder="1" applyAlignment="1" applyProtection="1">
      <alignment horizontal="center" vertical="center" wrapText="1"/>
    </xf>
    <xf numFmtId="0" fontId="3" fillId="5" borderId="20" xfId="0" applyFont="1" applyFill="1" applyBorder="1" applyAlignment="1" applyProtection="1">
      <alignment horizontal="center" vertical="center" wrapText="1"/>
    </xf>
    <xf numFmtId="0" fontId="3" fillId="5" borderId="19" xfId="0" applyFont="1" applyFill="1" applyBorder="1" applyAlignment="1" applyProtection="1">
      <alignment horizontal="center" vertical="center" wrapText="1"/>
    </xf>
    <xf numFmtId="168" fontId="3" fillId="5" borderId="6" xfId="0" applyNumberFormat="1" applyFont="1" applyFill="1" applyBorder="1" applyAlignment="1" applyProtection="1">
      <alignment horizontal="center" vertical="center"/>
    </xf>
    <xf numFmtId="0" fontId="6" fillId="5" borderId="21" xfId="0" applyFont="1" applyFill="1" applyBorder="1" applyAlignment="1" applyProtection="1">
      <alignment horizontal="center" vertical="center" wrapText="1"/>
    </xf>
    <xf numFmtId="0" fontId="6" fillId="5" borderId="20" xfId="0" applyFont="1" applyFill="1" applyBorder="1" applyAlignment="1" applyProtection="1">
      <alignment horizontal="center" vertical="center" wrapText="1"/>
    </xf>
    <xf numFmtId="0" fontId="6" fillId="5" borderId="19" xfId="0" applyFont="1" applyFill="1" applyBorder="1" applyAlignment="1" applyProtection="1">
      <alignment horizontal="center" vertical="center" wrapText="1"/>
    </xf>
    <xf numFmtId="168" fontId="6" fillId="5" borderId="6" xfId="0" applyNumberFormat="1" applyFont="1" applyFill="1" applyBorder="1" applyAlignment="1" applyProtection="1">
      <alignment horizontal="center" vertical="center"/>
    </xf>
    <xf numFmtId="0" fontId="6" fillId="5" borderId="8" xfId="0" applyFont="1" applyFill="1" applyBorder="1" applyAlignment="1" applyProtection="1">
      <alignment horizontal="center" vertical="center" wrapText="1"/>
    </xf>
    <xf numFmtId="0" fontId="5" fillId="0" borderId="23" xfId="0" applyFont="1" applyBorder="1" applyAlignment="1" applyProtection="1">
      <alignment horizontal="center" vertical="center" wrapText="1"/>
    </xf>
    <xf numFmtId="0" fontId="5" fillId="0" borderId="20" xfId="0" applyFont="1" applyBorder="1" applyAlignment="1" applyProtection="1">
      <alignment horizontal="center" vertical="center" wrapText="1"/>
    </xf>
    <xf numFmtId="0" fontId="5" fillId="0" borderId="19" xfId="0" applyFont="1" applyBorder="1" applyAlignment="1" applyProtection="1">
      <alignment horizontal="center" vertical="center" wrapText="1"/>
    </xf>
    <xf numFmtId="0" fontId="5" fillId="0" borderId="25" xfId="0" applyFont="1" applyBorder="1" applyAlignment="1" applyProtection="1">
      <alignment horizontal="center" vertical="center" wrapText="1"/>
    </xf>
    <xf numFmtId="171" fontId="5" fillId="0" borderId="25" xfId="0" applyNumberFormat="1" applyFont="1" applyBorder="1" applyAlignment="1" applyProtection="1">
      <alignment horizontal="center" vertical="center" wrapText="1"/>
    </xf>
    <xf numFmtId="171" fontId="5" fillId="0" borderId="25" xfId="0" applyNumberFormat="1" applyFont="1" applyBorder="1" applyAlignment="1" applyProtection="1">
      <alignment horizontal="center" vertical="center"/>
    </xf>
    <xf numFmtId="168" fontId="5" fillId="0" borderId="22" xfId="0" applyNumberFormat="1" applyFont="1" applyBorder="1" applyAlignment="1" applyProtection="1">
      <alignment horizontal="center" vertical="center"/>
    </xf>
    <xf numFmtId="0" fontId="6" fillId="5" borderId="26" xfId="0" applyFont="1" applyFill="1" applyBorder="1" applyAlignment="1" applyProtection="1">
      <alignment horizontal="center" vertical="center" wrapText="1"/>
    </xf>
    <xf numFmtId="0" fontId="6" fillId="5" borderId="24" xfId="0" applyFont="1" applyFill="1" applyBorder="1" applyAlignment="1" applyProtection="1">
      <alignment horizontal="center" vertical="center" wrapText="1"/>
    </xf>
    <xf numFmtId="0" fontId="5" fillId="0" borderId="7" xfId="0" applyFont="1" applyBorder="1" applyAlignment="1" applyProtection="1">
      <alignment horizontal="center" vertical="center" wrapText="1"/>
    </xf>
    <xf numFmtId="171" fontId="5" fillId="0" borderId="7" xfId="0" applyNumberFormat="1" applyFont="1" applyBorder="1" applyAlignment="1" applyProtection="1">
      <alignment horizontal="center" vertical="center" wrapText="1"/>
    </xf>
    <xf numFmtId="0" fontId="4" fillId="5" borderId="21" xfId="0" applyFont="1" applyFill="1" applyBorder="1" applyAlignment="1" applyProtection="1">
      <alignment horizontal="center" vertical="center" wrapText="1"/>
    </xf>
    <xf numFmtId="0" fontId="4" fillId="5" borderId="20" xfId="0" applyFont="1" applyFill="1" applyBorder="1" applyAlignment="1" applyProtection="1">
      <alignment horizontal="center" vertical="center" wrapText="1"/>
    </xf>
    <xf numFmtId="0" fontId="4" fillId="5" borderId="19" xfId="0" applyFont="1" applyFill="1" applyBorder="1" applyAlignment="1" applyProtection="1">
      <alignment horizontal="center" vertical="center" wrapText="1"/>
    </xf>
    <xf numFmtId="0" fontId="3" fillId="5" borderId="18" xfId="0" applyFont="1" applyFill="1" applyBorder="1" applyAlignment="1" applyProtection="1">
      <alignment horizontal="center" vertical="center" wrapText="1"/>
    </xf>
    <xf numFmtId="0" fontId="3" fillId="5" borderId="17" xfId="0" applyFont="1" applyFill="1" applyBorder="1" applyAlignment="1" applyProtection="1">
      <alignment horizontal="center" vertical="center" wrapText="1"/>
    </xf>
    <xf numFmtId="0" fontId="3" fillId="5" borderId="16" xfId="0" applyFont="1" applyFill="1" applyBorder="1" applyAlignment="1" applyProtection="1">
      <alignment horizontal="center" vertical="center" wrapText="1"/>
    </xf>
    <xf numFmtId="168" fontId="2" fillId="5" borderId="4" xfId="0" applyNumberFormat="1" applyFont="1" applyFill="1" applyBorder="1" applyAlignment="1" applyProtection="1">
      <alignment horizontal="center" vertical="center"/>
    </xf>
    <xf numFmtId="0" fontId="7" fillId="0" borderId="15" xfId="0" applyFont="1" applyBorder="1" applyAlignment="1" applyProtection="1">
      <alignment horizontal="left" vertical="center" wrapText="1"/>
    </xf>
    <xf numFmtId="0" fontId="7" fillId="0" borderId="14" xfId="0" applyFont="1" applyBorder="1" applyAlignment="1" applyProtection="1">
      <alignment horizontal="left" vertical="center" wrapText="1"/>
    </xf>
    <xf numFmtId="0" fontId="7" fillId="0" borderId="52" xfId="0" applyFont="1" applyBorder="1" applyAlignment="1" applyProtection="1">
      <alignment horizontal="left" vertical="center" wrapText="1"/>
    </xf>
    <xf numFmtId="3" fontId="6" fillId="12" borderId="41" xfId="0" applyNumberFormat="1" applyFont="1" applyFill="1" applyBorder="1" applyAlignment="1" applyProtection="1">
      <alignment horizontal="center" vertical="center"/>
    </xf>
    <xf numFmtId="3" fontId="6" fillId="12" borderId="40" xfId="0" applyNumberFormat="1" applyFont="1" applyFill="1" applyBorder="1" applyAlignment="1" applyProtection="1">
      <alignment horizontal="center" vertical="center"/>
    </xf>
    <xf numFmtId="3" fontId="6" fillId="12" borderId="39" xfId="0" applyNumberFormat="1" applyFont="1" applyFill="1" applyBorder="1" applyAlignment="1" applyProtection="1">
      <alignment horizontal="center" vertical="center"/>
    </xf>
    <xf numFmtId="0" fontId="6" fillId="12" borderId="7" xfId="0" applyFont="1" applyFill="1" applyBorder="1" applyAlignment="1" applyProtection="1">
      <alignment horizontal="center"/>
    </xf>
    <xf numFmtId="0" fontId="6" fillId="12" borderId="7" xfId="0" applyFont="1" applyFill="1" applyBorder="1" applyAlignment="1" applyProtection="1">
      <alignment horizontal="center" vertical="center"/>
    </xf>
    <xf numFmtId="0" fontId="3" fillId="0" borderId="0" xfId="0" applyFont="1" applyAlignment="1" applyProtection="1">
      <alignment horizontal="center" vertical="center" wrapText="1"/>
    </xf>
    <xf numFmtId="171" fontId="8" fillId="0" borderId="9" xfId="0" applyNumberFormat="1" applyFont="1" applyBorder="1" applyAlignment="1" applyProtection="1">
      <alignment horizontal="center" vertical="center"/>
    </xf>
    <xf numFmtId="3" fontId="8" fillId="0" borderId="19" xfId="0" applyNumberFormat="1" applyFont="1" applyBorder="1" applyAlignment="1" applyProtection="1">
      <alignment horizontal="center" vertical="center"/>
    </xf>
    <xf numFmtId="3" fontId="8" fillId="0" borderId="7" xfId="0" applyNumberFormat="1" applyFont="1" applyBorder="1" applyAlignment="1" applyProtection="1">
      <alignment horizontal="center" vertical="center" wrapText="1"/>
    </xf>
    <xf numFmtId="4" fontId="5" fillId="0" borderId="7" xfId="0" applyNumberFormat="1" applyFont="1" applyBorder="1" applyAlignment="1" applyProtection="1">
      <alignment horizontal="center" vertical="center" wrapText="1"/>
    </xf>
    <xf numFmtId="3" fontId="5" fillId="0" borderId="6" xfId="0" applyNumberFormat="1" applyFont="1" applyBorder="1" applyAlignment="1" applyProtection="1">
      <alignment horizontal="center" vertical="center" wrapText="1"/>
    </xf>
    <xf numFmtId="171" fontId="5" fillId="3" borderId="0" xfId="0" applyNumberFormat="1" applyFont="1" applyFill="1" applyAlignment="1" applyProtection="1">
      <alignment horizontal="center" vertical="center" wrapText="1"/>
    </xf>
    <xf numFmtId="171" fontId="5" fillId="0" borderId="0" xfId="0" applyNumberFormat="1" applyFont="1" applyAlignment="1" applyProtection="1">
      <alignment horizontal="center" vertical="center" wrapText="1"/>
    </xf>
    <xf numFmtId="3" fontId="3" fillId="0" borderId="0" xfId="0" applyNumberFormat="1" applyFont="1" applyAlignment="1" applyProtection="1">
      <alignment horizontal="center" vertical="center"/>
    </xf>
    <xf numFmtId="171" fontId="5" fillId="0" borderId="3" xfId="0" applyNumberFormat="1" applyFont="1" applyBorder="1" applyAlignment="1" applyProtection="1">
      <alignment horizontal="center" vertical="center" wrapText="1"/>
    </xf>
    <xf numFmtId="3" fontId="5" fillId="0" borderId="4" xfId="0" applyNumberFormat="1" applyFont="1" applyBorder="1" applyAlignment="1" applyProtection="1">
      <alignment horizontal="center" vertical="center" wrapText="1"/>
    </xf>
    <xf numFmtId="0" fontId="4" fillId="3" borderId="12" xfId="0" applyFont="1" applyFill="1" applyBorder="1" applyAlignment="1" applyProtection="1">
      <alignment horizontal="center" vertical="center" wrapText="1"/>
    </xf>
    <xf numFmtId="0" fontId="4" fillId="3" borderId="11" xfId="0" applyFont="1" applyFill="1" applyBorder="1" applyAlignment="1" applyProtection="1">
      <alignment horizontal="center" vertical="center" wrapText="1"/>
    </xf>
    <xf numFmtId="0" fontId="4" fillId="3" borderId="38" xfId="0" applyFont="1" applyFill="1" applyBorder="1" applyAlignment="1" applyProtection="1">
      <alignment horizontal="center" vertical="center" wrapText="1"/>
    </xf>
    <xf numFmtId="0" fontId="3" fillId="8" borderId="9" xfId="0" applyFont="1" applyFill="1" applyBorder="1" applyAlignment="1" applyProtection="1">
      <alignment horizontal="center" vertical="center" wrapText="1"/>
    </xf>
    <xf numFmtId="0" fontId="3" fillId="8" borderId="7" xfId="0" applyFont="1" applyFill="1" applyBorder="1" applyAlignment="1" applyProtection="1">
      <alignment horizontal="center" vertical="center" wrapText="1"/>
    </xf>
    <xf numFmtId="171" fontId="4" fillId="8" borderId="7" xfId="0" applyNumberFormat="1" applyFont="1" applyFill="1" applyBorder="1" applyAlignment="1" applyProtection="1">
      <alignment horizontal="center" vertical="center" wrapText="1"/>
    </xf>
    <xf numFmtId="0" fontId="4" fillId="8" borderId="7" xfId="0" applyFont="1" applyFill="1" applyBorder="1" applyAlignment="1" applyProtection="1">
      <alignment horizontal="center" vertical="center" wrapText="1"/>
    </xf>
    <xf numFmtId="171" fontId="3" fillId="8" borderId="7" xfId="0" applyNumberFormat="1" applyFont="1" applyFill="1" applyBorder="1" applyAlignment="1" applyProtection="1">
      <alignment horizontal="center" vertical="center" wrapText="1"/>
    </xf>
    <xf numFmtId="170" fontId="3" fillId="8" borderId="6" xfId="0" applyNumberFormat="1" applyFont="1" applyFill="1" applyBorder="1" applyAlignment="1" applyProtection="1">
      <alignment horizontal="center" vertical="center" wrapText="1"/>
    </xf>
    <xf numFmtId="3" fontId="7" fillId="3" borderId="7" xfId="0" applyNumberFormat="1" applyFont="1" applyFill="1" applyBorder="1" applyAlignment="1" applyProtection="1">
      <alignment horizontal="center" vertical="center"/>
    </xf>
    <xf numFmtId="3" fontId="7" fillId="3" borderId="7" xfId="0" applyNumberFormat="1" applyFont="1" applyFill="1" applyBorder="1" applyAlignment="1" applyProtection="1">
      <alignment horizontal="center" vertical="center"/>
    </xf>
    <xf numFmtId="3" fontId="7" fillId="3" borderId="25" xfId="0" applyNumberFormat="1" applyFont="1" applyFill="1" applyBorder="1" applyAlignment="1" applyProtection="1">
      <alignment horizontal="center" vertical="center"/>
    </xf>
    <xf numFmtId="3" fontId="7" fillId="3" borderId="31" xfId="0" applyNumberFormat="1" applyFont="1" applyFill="1" applyBorder="1" applyAlignment="1" applyProtection="1">
      <alignment horizontal="center" vertical="center"/>
    </xf>
    <xf numFmtId="3" fontId="7" fillId="3" borderId="3" xfId="0" applyNumberFormat="1" applyFont="1" applyFill="1" applyBorder="1" applyAlignment="1" applyProtection="1">
      <alignment horizontal="center" vertical="center"/>
    </xf>
    <xf numFmtId="3" fontId="7" fillId="0" borderId="3" xfId="0" applyNumberFormat="1" applyFont="1" applyBorder="1" applyAlignment="1" applyProtection="1">
      <alignment horizontal="center" vertical="center"/>
    </xf>
    <xf numFmtId="3" fontId="7" fillId="3" borderId="11" xfId="0" applyNumberFormat="1" applyFont="1" applyFill="1" applyBorder="1" applyAlignment="1" applyProtection="1">
      <alignment horizontal="center" vertical="center"/>
    </xf>
    <xf numFmtId="3" fontId="7" fillId="3" borderId="2" xfId="0" applyNumberFormat="1" applyFont="1" applyFill="1" applyBorder="1" applyAlignment="1" applyProtection="1">
      <alignment horizontal="center" vertical="center"/>
    </xf>
    <xf numFmtId="3" fontId="5" fillId="0" borderId="25" xfId="0" applyNumberFormat="1" applyFont="1" applyBorder="1" applyAlignment="1" applyProtection="1">
      <alignment horizontal="center" vertical="center"/>
    </xf>
    <xf numFmtId="0" fontId="2" fillId="5" borderId="15" xfId="0" applyFont="1" applyFill="1" applyBorder="1" applyAlignment="1" applyProtection="1">
      <alignment horizontal="center" vertical="center" wrapText="1"/>
    </xf>
    <xf numFmtId="0" fontId="2" fillId="5" borderId="14" xfId="0" applyFont="1" applyFill="1" applyBorder="1" applyAlignment="1" applyProtection="1">
      <alignment horizontal="center" vertical="center" wrapText="1"/>
    </xf>
    <xf numFmtId="0" fontId="2" fillId="5" borderId="13" xfId="0" applyFont="1" applyFill="1" applyBorder="1" applyAlignment="1" applyProtection="1">
      <alignment horizontal="center" vertical="center" wrapText="1"/>
    </xf>
    <xf numFmtId="168" fontId="2" fillId="4" borderId="4" xfId="0" applyNumberFormat="1" applyFont="1" applyFill="1" applyBorder="1" applyAlignment="1" applyProtection="1">
      <alignment horizontal="center" vertical="center"/>
    </xf>
    <xf numFmtId="0" fontId="2" fillId="0" borderId="0" xfId="0" applyFont="1" applyAlignment="1" applyProtection="1">
      <alignment horizontal="center" vertical="center" wrapText="1"/>
    </xf>
    <xf numFmtId="171" fontId="2" fillId="0" borderId="0" xfId="0" applyNumberFormat="1" applyFont="1" applyAlignment="1" applyProtection="1">
      <alignment horizontal="center" vertical="center" wrapText="1"/>
    </xf>
    <xf numFmtId="168" fontId="2" fillId="0" borderId="0" xfId="0" applyNumberFormat="1" applyFont="1" applyAlignment="1" applyProtection="1">
      <alignment horizontal="center" vertical="center"/>
    </xf>
    <xf numFmtId="171" fontId="6" fillId="0" borderId="0" xfId="0" applyNumberFormat="1" applyFont="1" applyProtection="1"/>
    <xf numFmtId="168" fontId="5" fillId="0" borderId="0" xfId="0" applyNumberFormat="1" applyFont="1" applyProtection="1"/>
    <xf numFmtId="0" fontId="27" fillId="0" borderId="12" xfId="0" applyFont="1" applyBorder="1" applyAlignment="1" applyProtection="1">
      <alignment horizontal="center" vertical="center"/>
    </xf>
    <xf numFmtId="0" fontId="27" fillId="0" borderId="11" xfId="0" applyFont="1" applyBorder="1" applyAlignment="1" applyProtection="1">
      <alignment horizontal="center" vertical="center"/>
    </xf>
    <xf numFmtId="0" fontId="27" fillId="0" borderId="38" xfId="0" applyFont="1" applyBorder="1" applyAlignment="1" applyProtection="1">
      <alignment horizontal="center" vertical="center"/>
    </xf>
    <xf numFmtId="0" fontId="27" fillId="0" borderId="7" xfId="0" applyFont="1" applyBorder="1" applyAlignment="1" applyProtection="1">
      <alignment horizontal="center" vertical="center"/>
    </xf>
    <xf numFmtId="166" fontId="6" fillId="0" borderId="7" xfId="0" applyNumberFormat="1" applyFont="1" applyBorder="1" applyAlignment="1" applyProtection="1">
      <alignment horizontal="center" vertical="center"/>
    </xf>
    <xf numFmtId="0" fontId="6" fillId="0" borderId="7" xfId="0" applyFont="1" applyBorder="1" applyAlignment="1" applyProtection="1">
      <alignment horizontal="center" vertical="center"/>
    </xf>
    <xf numFmtId="0" fontId="5" fillId="0" borderId="0" xfId="0" applyFont="1" applyAlignment="1" applyProtection="1">
      <alignment horizontal="right"/>
    </xf>
    <xf numFmtId="168" fontId="5" fillId="0" borderId="9" xfId="0" applyNumberFormat="1" applyFont="1" applyBorder="1" applyAlignment="1" applyProtection="1">
      <alignment horizontal="center"/>
    </xf>
    <xf numFmtId="168" fontId="5" fillId="0" borderId="7" xfId="0" applyNumberFormat="1" applyFont="1" applyBorder="1" applyAlignment="1" applyProtection="1">
      <alignment horizontal="center"/>
    </xf>
    <xf numFmtId="168" fontId="5" fillId="0" borderId="23" xfId="0" applyNumberFormat="1" applyFont="1" applyBorder="1" applyAlignment="1" applyProtection="1">
      <alignment horizontal="center"/>
    </xf>
    <xf numFmtId="168" fontId="5" fillId="0" borderId="7" xfId="0" applyNumberFormat="1" applyFont="1" applyBorder="1" applyProtection="1"/>
    <xf numFmtId="166" fontId="5" fillId="0" borderId="7" xfId="0" applyNumberFormat="1" applyFont="1" applyBorder="1" applyProtection="1"/>
    <xf numFmtId="0" fontId="6" fillId="0" borderId="0" xfId="0" applyFont="1" applyProtection="1"/>
    <xf numFmtId="168" fontId="5" fillId="0" borderId="8" xfId="0" applyNumberFormat="1" applyFont="1" applyBorder="1" applyAlignment="1" applyProtection="1">
      <alignment horizontal="center"/>
    </xf>
    <xf numFmtId="168" fontId="5" fillId="0" borderId="5" xfId="0" applyNumberFormat="1" applyFont="1" applyBorder="1" applyAlignment="1" applyProtection="1">
      <alignment horizontal="center"/>
    </xf>
    <xf numFmtId="168" fontId="5" fillId="0" borderId="3" xfId="0" applyNumberFormat="1" applyFont="1" applyBorder="1" applyAlignment="1" applyProtection="1">
      <alignment horizontal="center"/>
    </xf>
    <xf numFmtId="168" fontId="5" fillId="0" borderId="34" xfId="0" applyNumberFormat="1" applyFont="1" applyBorder="1" applyAlignment="1" applyProtection="1">
      <alignment horizontal="center"/>
    </xf>
    <xf numFmtId="166" fontId="5" fillId="0" borderId="7" xfId="0" applyNumberFormat="1" applyFont="1" applyBorder="1" applyAlignment="1" applyProtection="1">
      <alignment shrinkToFit="1"/>
    </xf>
    <xf numFmtId="166" fontId="6" fillId="0" borderId="7" xfId="0" applyNumberFormat="1" applyFont="1" applyBorder="1" applyProtection="1"/>
    <xf numFmtId="0" fontId="5" fillId="0" borderId="7" xfId="0" applyFont="1" applyBorder="1" applyProtection="1"/>
    <xf numFmtId="0" fontId="5" fillId="2" borderId="2" xfId="0" applyFont="1" applyFill="1" applyBorder="1" applyProtection="1"/>
    <xf numFmtId="0" fontId="6" fillId="2" borderId="2" xfId="0" applyFont="1" applyFill="1" applyBorder="1" applyAlignment="1" applyProtection="1">
      <alignment horizontal="right"/>
    </xf>
    <xf numFmtId="166" fontId="5" fillId="2" borderId="1" xfId="0" applyNumberFormat="1" applyFont="1" applyFill="1" applyBorder="1" applyProtection="1"/>
    <xf numFmtId="166" fontId="6" fillId="20" borderId="0" xfId="0" applyNumberFormat="1" applyFont="1" applyFill="1" applyProtection="1"/>
    <xf numFmtId="166" fontId="5" fillId="0" borderId="0" xfId="0" applyNumberFormat="1" applyFont="1" applyAlignment="1" applyProtection="1">
      <alignment shrinkToFit="1"/>
    </xf>
    <xf numFmtId="4" fontId="5" fillId="0" borderId="3" xfId="0" applyNumberFormat="1" applyFont="1" applyBorder="1" applyAlignment="1" applyProtection="1">
      <alignment horizontal="center" vertical="center" wrapText="1"/>
      <protection locked="0"/>
    </xf>
    <xf numFmtId="171" fontId="5" fillId="0" borderId="4" xfId="0" applyNumberFormat="1" applyFont="1" applyBorder="1" applyAlignment="1" applyProtection="1">
      <alignment horizontal="center" vertical="center" wrapText="1"/>
      <protection locked="0"/>
    </xf>
    <xf numFmtId="171" fontId="7" fillId="3" borderId="7" xfId="0" applyNumberFormat="1" applyFont="1" applyFill="1" applyBorder="1" applyAlignment="1" applyProtection="1">
      <alignment horizontal="center" vertical="center"/>
      <protection locked="0"/>
    </xf>
    <xf numFmtId="10" fontId="7" fillId="3" borderId="7" xfId="0" applyNumberFormat="1" applyFont="1" applyFill="1" applyBorder="1" applyAlignment="1" applyProtection="1">
      <alignment horizontal="center" vertical="center"/>
      <protection locked="0"/>
    </xf>
    <xf numFmtId="1" fontId="7" fillId="3" borderId="7" xfId="0" applyNumberFormat="1" applyFont="1" applyFill="1" applyBorder="1" applyAlignment="1" applyProtection="1">
      <alignment horizontal="center" vertical="center"/>
      <protection locked="0"/>
    </xf>
    <xf numFmtId="171" fontId="7" fillId="3" borderId="7" xfId="0" applyNumberFormat="1" applyFont="1" applyFill="1" applyBorder="1" applyAlignment="1" applyProtection="1">
      <alignment horizontal="center" vertical="center"/>
      <protection locked="0"/>
    </xf>
    <xf numFmtId="168" fontId="7" fillId="3" borderId="22" xfId="4" applyNumberFormat="1" applyFont="1" applyFill="1" applyBorder="1" applyAlignment="1" applyProtection="1">
      <alignment horizontal="center" vertical="center"/>
      <protection locked="0"/>
    </xf>
    <xf numFmtId="168" fontId="7" fillId="3" borderId="27" xfId="4" applyNumberFormat="1" applyFont="1" applyFill="1" applyBorder="1" applyAlignment="1" applyProtection="1">
      <alignment horizontal="center" vertical="center"/>
      <protection locked="0"/>
    </xf>
    <xf numFmtId="1" fontId="7" fillId="3" borderId="7" xfId="0" applyNumberFormat="1" applyFont="1" applyFill="1" applyBorder="1" applyAlignment="1" applyProtection="1">
      <alignment horizontal="center" vertical="center"/>
      <protection locked="0"/>
    </xf>
    <xf numFmtId="168" fontId="7" fillId="3" borderId="6" xfId="4" applyNumberFormat="1" applyFont="1" applyFill="1" applyBorder="1" applyAlignment="1" applyProtection="1">
      <alignment horizontal="center" vertical="center"/>
      <protection locked="0"/>
    </xf>
    <xf numFmtId="9" fontId="7" fillId="3" borderId="7" xfId="0" applyNumberFormat="1" applyFont="1" applyFill="1" applyBorder="1" applyAlignment="1" applyProtection="1">
      <alignment horizontal="center" vertical="center"/>
      <protection locked="0"/>
    </xf>
    <xf numFmtId="171" fontId="7" fillId="3" borderId="25" xfId="0" applyNumberFormat="1" applyFont="1" applyFill="1" applyBorder="1" applyAlignment="1" applyProtection="1">
      <alignment horizontal="center" vertical="center"/>
      <protection locked="0"/>
    </xf>
    <xf numFmtId="171" fontId="7" fillId="3" borderId="31" xfId="0" applyNumberFormat="1" applyFont="1" applyFill="1" applyBorder="1" applyAlignment="1" applyProtection="1">
      <alignment horizontal="center" vertical="center"/>
      <protection locked="0"/>
    </xf>
    <xf numFmtId="171" fontId="7" fillId="3" borderId="25" xfId="0" applyNumberFormat="1" applyFont="1" applyFill="1" applyBorder="1" applyAlignment="1" applyProtection="1">
      <alignment horizontal="center" vertical="center"/>
      <protection locked="0"/>
    </xf>
    <xf numFmtId="10" fontId="7" fillId="3" borderId="25" xfId="0" applyNumberFormat="1" applyFont="1" applyFill="1" applyBorder="1" applyAlignment="1" applyProtection="1">
      <alignment horizontal="center" vertical="center"/>
      <protection locked="0"/>
    </xf>
    <xf numFmtId="1" fontId="7" fillId="3" borderId="25" xfId="0" applyNumberFormat="1" applyFont="1" applyFill="1" applyBorder="1" applyAlignment="1" applyProtection="1">
      <alignment horizontal="center" vertical="center"/>
      <protection locked="0"/>
    </xf>
    <xf numFmtId="168" fontId="7" fillId="3" borderId="22" xfId="4" applyNumberFormat="1" applyFont="1" applyFill="1" applyBorder="1" applyAlignment="1" applyProtection="1">
      <alignment horizontal="center" vertical="center"/>
      <protection locked="0"/>
    </xf>
    <xf numFmtId="171" fontId="7" fillId="3" borderId="3" xfId="0" applyNumberFormat="1" applyFont="1" applyFill="1" applyBorder="1" applyAlignment="1" applyProtection="1">
      <alignment horizontal="center" vertical="center"/>
      <protection locked="0"/>
    </xf>
    <xf numFmtId="10" fontId="7" fillId="3" borderId="3" xfId="0" applyNumberFormat="1" applyFont="1" applyFill="1" applyBorder="1" applyAlignment="1" applyProtection="1">
      <alignment horizontal="center" vertical="center"/>
      <protection locked="0"/>
    </xf>
    <xf numFmtId="1" fontId="7" fillId="3" borderId="3" xfId="0" applyNumberFormat="1" applyFont="1" applyFill="1" applyBorder="1" applyAlignment="1" applyProtection="1">
      <alignment horizontal="center" vertical="center"/>
      <protection locked="0"/>
    </xf>
    <xf numFmtId="168" fontId="7" fillId="3" borderId="4" xfId="4" applyNumberFormat="1" applyFont="1" applyFill="1" applyBorder="1" applyAlignment="1" applyProtection="1">
      <alignment horizontal="center" vertical="center"/>
      <protection locked="0"/>
    </xf>
    <xf numFmtId="171" fontId="7" fillId="0" borderId="3" xfId="0" applyNumberFormat="1" applyFont="1" applyBorder="1" applyAlignment="1" applyProtection="1">
      <alignment horizontal="center" vertical="center"/>
      <protection locked="0"/>
    </xf>
    <xf numFmtId="10" fontId="7" fillId="0" borderId="3" xfId="0" applyNumberFormat="1" applyFont="1" applyBorder="1" applyAlignment="1" applyProtection="1">
      <alignment horizontal="center" vertical="center"/>
      <protection locked="0"/>
    </xf>
    <xf numFmtId="1" fontId="7" fillId="0" borderId="3" xfId="0" applyNumberFormat="1" applyFont="1" applyBorder="1" applyAlignment="1" applyProtection="1">
      <alignment horizontal="center" vertical="center"/>
      <protection locked="0"/>
    </xf>
    <xf numFmtId="171" fontId="8" fillId="3" borderId="11" xfId="0" applyNumberFormat="1" applyFont="1" applyFill="1" applyBorder="1" applyAlignment="1" applyProtection="1">
      <alignment horizontal="center" vertical="center"/>
      <protection locked="0"/>
    </xf>
    <xf numFmtId="9" fontId="8" fillId="3" borderId="11" xfId="0" applyNumberFormat="1" applyFont="1" applyFill="1" applyBorder="1" applyAlignment="1" applyProtection="1">
      <alignment horizontal="center" vertical="center"/>
      <protection locked="0"/>
    </xf>
    <xf numFmtId="1" fontId="8" fillId="3" borderId="11" xfId="0" applyNumberFormat="1" applyFont="1" applyFill="1" applyBorder="1" applyAlignment="1" applyProtection="1">
      <alignment horizontal="center" vertical="center"/>
      <protection locked="0"/>
    </xf>
    <xf numFmtId="168" fontId="8" fillId="3" borderId="10" xfId="4" applyNumberFormat="1" applyFont="1" applyFill="1" applyBorder="1" applyAlignment="1" applyProtection="1">
      <alignment horizontal="center" vertical="center"/>
      <protection locked="0"/>
    </xf>
    <xf numFmtId="171" fontId="8" fillId="3" borderId="7" xfId="0" applyNumberFormat="1" applyFont="1" applyFill="1" applyBorder="1" applyAlignment="1" applyProtection="1">
      <alignment horizontal="center" vertical="center"/>
      <protection locked="0"/>
    </xf>
    <xf numFmtId="9" fontId="8" fillId="3" borderId="7" xfId="0" applyNumberFormat="1" applyFont="1" applyFill="1" applyBorder="1" applyAlignment="1" applyProtection="1">
      <alignment horizontal="center" vertical="center"/>
      <protection locked="0"/>
    </xf>
    <xf numFmtId="1" fontId="8" fillId="3" borderId="7" xfId="0" applyNumberFormat="1" applyFont="1" applyFill="1" applyBorder="1" applyAlignment="1" applyProtection="1">
      <alignment horizontal="center" vertical="center"/>
      <protection locked="0"/>
    </xf>
    <xf numFmtId="168" fontId="8" fillId="3" borderId="6" xfId="4" applyNumberFormat="1" applyFont="1" applyFill="1" applyBorder="1" applyAlignment="1" applyProtection="1">
      <alignment horizontal="center" vertical="center"/>
      <protection locked="0"/>
    </xf>
    <xf numFmtId="171" fontId="7" fillId="3" borderId="11" xfId="0" applyNumberFormat="1" applyFont="1" applyFill="1" applyBorder="1" applyAlignment="1" applyProtection="1">
      <alignment horizontal="center" vertical="center"/>
      <protection locked="0"/>
    </xf>
    <xf numFmtId="9" fontId="7" fillId="3" borderId="11" xfId="0" applyNumberFormat="1" applyFont="1" applyFill="1" applyBorder="1" applyAlignment="1" applyProtection="1">
      <alignment horizontal="center" vertical="center"/>
      <protection locked="0"/>
    </xf>
    <xf numFmtId="1" fontId="7" fillId="3" borderId="11" xfId="0" applyNumberFormat="1" applyFont="1" applyFill="1" applyBorder="1" applyAlignment="1" applyProtection="1">
      <alignment horizontal="center" vertical="center"/>
      <protection locked="0"/>
    </xf>
    <xf numFmtId="168" fontId="7" fillId="3" borderId="10" xfId="4" applyNumberFormat="1" applyFont="1" applyFill="1" applyBorder="1" applyAlignment="1" applyProtection="1">
      <alignment horizontal="center" vertical="center"/>
      <protection locked="0"/>
    </xf>
    <xf numFmtId="1" fontId="7" fillId="3" borderId="25" xfId="0" applyNumberFormat="1" applyFont="1" applyFill="1" applyBorder="1" applyAlignment="1" applyProtection="1">
      <alignment horizontal="center" vertical="center"/>
      <protection locked="0"/>
    </xf>
    <xf numFmtId="171" fontId="7" fillId="3" borderId="3" xfId="0" applyNumberFormat="1" applyFont="1" applyFill="1" applyBorder="1" applyAlignment="1" applyProtection="1">
      <alignment horizontal="center" vertical="center"/>
      <protection locked="0"/>
    </xf>
    <xf numFmtId="1" fontId="7" fillId="3" borderId="2" xfId="0" applyNumberFormat="1" applyFont="1" applyFill="1" applyBorder="1" applyAlignment="1" applyProtection="1">
      <alignment horizontal="center" vertical="center"/>
      <protection locked="0"/>
    </xf>
    <xf numFmtId="1" fontId="7" fillId="3" borderId="29" xfId="0" applyNumberFormat="1" applyFont="1" applyFill="1" applyBorder="1" applyAlignment="1" applyProtection="1">
      <alignment horizontal="center" vertical="center"/>
      <protection locked="0"/>
    </xf>
    <xf numFmtId="168" fontId="7" fillId="3" borderId="27" xfId="4" applyNumberFormat="1" applyFont="1" applyFill="1" applyBorder="1" applyAlignment="1" applyProtection="1">
      <alignment horizontal="center" vertical="center"/>
      <protection locked="0"/>
    </xf>
    <xf numFmtId="168" fontId="5" fillId="0" borderId="22" xfId="0" applyNumberFormat="1" applyFont="1" applyBorder="1" applyAlignment="1" applyProtection="1">
      <alignment horizontal="center" vertical="center"/>
      <protection locked="0"/>
    </xf>
  </cellXfs>
  <cellStyles count="6">
    <cellStyle name="Millares" xfId="1" builtinId="3"/>
    <cellStyle name="Millares 2" xfId="3" xr:uid="{00000000-0005-0000-0000-000001000000}"/>
    <cellStyle name="Moneda 2 2" xfId="5" xr:uid="{00000000-0005-0000-0000-000002000000}"/>
    <cellStyle name="Moneda 3" xfId="4" xr:uid="{00000000-0005-0000-0000-000003000000}"/>
    <cellStyle name="Normal" xfId="0" builtinId="0"/>
    <cellStyle name="Porcentaje" xfId="2" builtinId="5"/>
  </cellStyles>
  <dxfs count="21">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
      <font>
        <color rgb="FF9C57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S162"/>
  <sheetViews>
    <sheetView showGridLines="0" tabSelected="1" zoomScale="130" zoomScaleNormal="130" zoomScaleSheetLayoutView="100" workbookViewId="0">
      <pane xSplit="1" ySplit="8" topLeftCell="B9" activePane="bottomRight" state="frozen"/>
      <selection pane="topRight" activeCell="B1" sqref="B1"/>
      <selection pane="bottomLeft" activeCell="A9" sqref="A9"/>
      <selection pane="bottomRight" activeCell="H8" sqref="H8"/>
    </sheetView>
  </sheetViews>
  <sheetFormatPr baseColWidth="10" defaultColWidth="11.5" defaultRowHeight="11" x14ac:dyDescent="0.15"/>
  <cols>
    <col min="1" max="1" width="3" style="134" customWidth="1"/>
    <col min="2" max="2" width="25.83203125" style="134" customWidth="1"/>
    <col min="3" max="3" width="8.33203125" style="134" bestFit="1" customWidth="1"/>
    <col min="4" max="4" width="11.1640625" style="135" bestFit="1" customWidth="1"/>
    <col min="5" max="5" width="10.5" style="136" bestFit="1" customWidth="1"/>
    <col min="6" max="6" width="8.33203125" style="134" bestFit="1" customWidth="1"/>
    <col min="7" max="7" width="12" style="135" bestFit="1" customWidth="1"/>
    <col min="8" max="8" width="8.33203125" style="134" bestFit="1" customWidth="1"/>
    <col min="9" max="9" width="11.33203125" style="134" bestFit="1" customWidth="1"/>
    <col min="10" max="10" width="11.1640625" style="135" bestFit="1" customWidth="1"/>
    <col min="11" max="11" width="14.6640625" style="135" bestFit="1" customWidth="1"/>
    <col min="12" max="12" width="11.83203125" style="134" bestFit="1" customWidth="1"/>
    <col min="13" max="13" width="24.33203125" style="134" hidden="1" customWidth="1"/>
    <col min="14" max="14" width="9.6640625" style="134" hidden="1" customWidth="1"/>
    <col min="15" max="15" width="9.6640625" style="59" hidden="1" customWidth="1"/>
    <col min="16" max="16" width="12.6640625" style="134" hidden="1" customWidth="1"/>
    <col min="17" max="17" width="14.5" style="134" bestFit="1" customWidth="1"/>
    <col min="18" max="18" width="12.6640625" style="137" bestFit="1" customWidth="1"/>
    <col min="19" max="19" width="11.5" style="134" bestFit="1" customWidth="1"/>
    <col min="20" max="20" width="15.33203125" style="134" customWidth="1"/>
    <col min="21" max="21" width="15.1640625" style="134" bestFit="1" customWidth="1"/>
    <col min="22" max="16384" width="11.5" style="134"/>
  </cols>
  <sheetData>
    <row r="2" spans="2:15" ht="12" thickBot="1" x14ac:dyDescent="0.2"/>
    <row r="3" spans="2:15" x14ac:dyDescent="0.15">
      <c r="D3" s="138" t="s">
        <v>0</v>
      </c>
      <c r="E3" s="139"/>
      <c r="F3" s="139"/>
      <c r="G3" s="139"/>
      <c r="H3" s="139"/>
      <c r="I3" s="140"/>
      <c r="J3" s="141"/>
      <c r="M3" s="142">
        <v>2025</v>
      </c>
    </row>
    <row r="4" spans="2:15" ht="12.75" customHeight="1" x14ac:dyDescent="0.15">
      <c r="D4" s="143" t="s">
        <v>1</v>
      </c>
      <c r="E4" s="144"/>
      <c r="F4" s="145"/>
      <c r="G4" s="146" t="s">
        <v>2</v>
      </c>
      <c r="H4" s="147" t="s">
        <v>3</v>
      </c>
      <c r="I4" s="148" t="s">
        <v>4</v>
      </c>
      <c r="J4" s="149"/>
      <c r="M4" s="150" t="s">
        <v>5</v>
      </c>
    </row>
    <row r="5" spans="2:15" ht="12" thickBot="1" x14ac:dyDescent="0.2">
      <c r="D5" s="151" t="s">
        <v>59</v>
      </c>
      <c r="E5" s="152"/>
      <c r="F5" s="153"/>
      <c r="G5" s="81"/>
      <c r="H5" s="403"/>
      <c r="I5" s="404">
        <f>G5*H5</f>
        <v>0</v>
      </c>
      <c r="J5" s="56"/>
      <c r="M5" s="155">
        <v>275</v>
      </c>
      <c r="N5" s="156" t="s">
        <v>6</v>
      </c>
      <c r="O5" s="59">
        <v>244</v>
      </c>
    </row>
    <row r="6" spans="2:15" ht="16.5" customHeight="1" thickBot="1" x14ac:dyDescent="0.2">
      <c r="M6" s="155">
        <v>264</v>
      </c>
      <c r="N6" s="156" t="s">
        <v>7</v>
      </c>
      <c r="O6" s="59">
        <v>182</v>
      </c>
    </row>
    <row r="7" spans="2:15" ht="30" customHeight="1" thickBot="1" x14ac:dyDescent="0.2">
      <c r="B7" s="157" t="s">
        <v>121</v>
      </c>
      <c r="C7" s="158"/>
      <c r="D7" s="158"/>
      <c r="E7" s="158"/>
      <c r="F7" s="158"/>
      <c r="G7" s="158"/>
      <c r="H7" s="158"/>
      <c r="I7" s="158"/>
      <c r="J7" s="158"/>
      <c r="K7" s="158"/>
      <c r="L7" s="159"/>
      <c r="M7" s="160"/>
      <c r="N7" s="161"/>
    </row>
    <row r="8" spans="2:15" ht="65.25" customHeight="1" x14ac:dyDescent="0.15">
      <c r="B8" s="162" t="s">
        <v>9</v>
      </c>
      <c r="C8" s="163" t="s">
        <v>10</v>
      </c>
      <c r="D8" s="164" t="s">
        <v>11</v>
      </c>
      <c r="E8" s="165" t="s">
        <v>12</v>
      </c>
      <c r="F8" s="163" t="s">
        <v>13</v>
      </c>
      <c r="G8" s="166" t="s">
        <v>14</v>
      </c>
      <c r="H8" s="163" t="s">
        <v>15</v>
      </c>
      <c r="I8" s="165" t="s">
        <v>16</v>
      </c>
      <c r="J8" s="166" t="s">
        <v>17</v>
      </c>
      <c r="K8" s="166" t="s">
        <v>18</v>
      </c>
      <c r="L8" s="167" t="s">
        <v>19</v>
      </c>
    </row>
    <row r="9" spans="2:15" x14ac:dyDescent="0.15">
      <c r="B9" s="168" t="s">
        <v>20</v>
      </c>
      <c r="C9" s="169"/>
      <c r="D9" s="169"/>
      <c r="E9" s="169"/>
      <c r="F9" s="169"/>
      <c r="G9" s="169"/>
      <c r="H9" s="169"/>
      <c r="I9" s="169"/>
      <c r="J9" s="169"/>
      <c r="K9" s="169"/>
      <c r="L9" s="170"/>
      <c r="N9" s="171"/>
    </row>
    <row r="10" spans="2:15" x14ac:dyDescent="0.15">
      <c r="B10" s="172" t="s">
        <v>21</v>
      </c>
      <c r="C10" s="173"/>
      <c r="D10" s="173"/>
      <c r="E10" s="173"/>
      <c r="F10" s="173"/>
      <c r="G10" s="173"/>
      <c r="H10" s="173"/>
      <c r="I10" s="173"/>
      <c r="J10" s="174" t="s">
        <v>22</v>
      </c>
      <c r="K10" s="174"/>
      <c r="L10" s="175"/>
    </row>
    <row r="11" spans="2:15" ht="24" customHeight="1" x14ac:dyDescent="0.15">
      <c r="B11" s="176" t="s">
        <v>23</v>
      </c>
      <c r="C11" s="177">
        <v>9</v>
      </c>
      <c r="D11" s="405"/>
      <c r="E11" s="97"/>
      <c r="F11" s="94"/>
      <c r="G11" s="405"/>
      <c r="H11" s="406"/>
      <c r="I11" s="407"/>
      <c r="J11" s="408"/>
      <c r="K11" s="408"/>
      <c r="L11" s="409"/>
      <c r="M11" s="171" t="s">
        <v>24</v>
      </c>
      <c r="N11" s="171"/>
    </row>
    <row r="12" spans="2:15" ht="24" customHeight="1" x14ac:dyDescent="0.15">
      <c r="B12" s="176"/>
      <c r="C12" s="177"/>
      <c r="D12" s="405"/>
      <c r="E12" s="97"/>
      <c r="F12" s="94"/>
      <c r="G12" s="405"/>
      <c r="H12" s="406"/>
      <c r="I12" s="407"/>
      <c r="J12" s="408"/>
      <c r="K12" s="408"/>
      <c r="L12" s="410"/>
      <c r="M12" s="171"/>
      <c r="N12" s="182"/>
    </row>
    <row r="13" spans="2:15" ht="12" x14ac:dyDescent="0.15">
      <c r="B13" s="183" t="s">
        <v>25</v>
      </c>
      <c r="C13" s="184">
        <v>11</v>
      </c>
      <c r="D13" s="408"/>
      <c r="E13" s="68"/>
      <c r="F13" s="69"/>
      <c r="G13" s="408"/>
      <c r="H13" s="406"/>
      <c r="I13" s="411"/>
      <c r="J13" s="408"/>
      <c r="K13" s="408"/>
      <c r="L13" s="412"/>
      <c r="M13" s="171" t="s">
        <v>26</v>
      </c>
      <c r="N13" s="171"/>
    </row>
    <row r="14" spans="2:15" ht="12" hidden="1" x14ac:dyDescent="0.15">
      <c r="B14" s="183" t="s">
        <v>27</v>
      </c>
      <c r="C14" s="184">
        <v>0</v>
      </c>
      <c r="D14" s="408"/>
      <c r="E14" s="68"/>
      <c r="F14" s="69"/>
      <c r="G14" s="408"/>
      <c r="H14" s="406"/>
      <c r="I14" s="411"/>
      <c r="J14" s="408"/>
      <c r="K14" s="408"/>
      <c r="L14" s="412"/>
      <c r="M14" s="171" t="s">
        <v>26</v>
      </c>
      <c r="N14" s="171"/>
    </row>
    <row r="15" spans="2:15" ht="24" x14ac:dyDescent="0.15">
      <c r="B15" s="183" t="s">
        <v>127</v>
      </c>
      <c r="C15" s="184">
        <v>5</v>
      </c>
      <c r="D15" s="408"/>
      <c r="E15" s="68"/>
      <c r="F15" s="69"/>
      <c r="G15" s="408"/>
      <c r="H15" s="413"/>
      <c r="I15" s="411"/>
      <c r="J15" s="408"/>
      <c r="K15" s="408"/>
      <c r="L15" s="412"/>
      <c r="M15" s="171"/>
      <c r="N15" s="171"/>
    </row>
    <row r="16" spans="2:15" ht="24" x14ac:dyDescent="0.15">
      <c r="B16" s="183" t="s">
        <v>29</v>
      </c>
      <c r="C16" s="184">
        <v>1</v>
      </c>
      <c r="D16" s="408"/>
      <c r="E16" s="68"/>
      <c r="F16" s="69"/>
      <c r="G16" s="408"/>
      <c r="H16" s="413"/>
      <c r="I16" s="411"/>
      <c r="J16" s="408"/>
      <c r="K16" s="408"/>
      <c r="L16" s="412"/>
    </row>
    <row r="17" spans="2:16" ht="25.5" customHeight="1" x14ac:dyDescent="0.15">
      <c r="B17" s="187" t="s">
        <v>30</v>
      </c>
      <c r="C17" s="177">
        <v>2</v>
      </c>
      <c r="D17" s="405"/>
      <c r="E17" s="92"/>
      <c r="F17" s="94"/>
      <c r="G17" s="414"/>
      <c r="H17" s="406"/>
      <c r="I17" s="407"/>
      <c r="J17" s="408"/>
      <c r="K17" s="408"/>
      <c r="L17" s="409"/>
    </row>
    <row r="18" spans="2:16" ht="25.5" customHeight="1" x14ac:dyDescent="0.15">
      <c r="B18" s="187"/>
      <c r="C18" s="177"/>
      <c r="D18" s="405"/>
      <c r="E18" s="96"/>
      <c r="F18" s="94"/>
      <c r="G18" s="415"/>
      <c r="H18" s="406"/>
      <c r="I18" s="407"/>
      <c r="J18" s="408"/>
      <c r="K18" s="408"/>
      <c r="L18" s="410"/>
    </row>
    <row r="19" spans="2:16" ht="25.5" customHeight="1" thickBot="1" x14ac:dyDescent="0.2">
      <c r="B19" s="190" t="s">
        <v>31</v>
      </c>
      <c r="C19" s="191">
        <v>2</v>
      </c>
      <c r="D19" s="416"/>
      <c r="E19" s="68"/>
      <c r="F19" s="70"/>
      <c r="G19" s="416"/>
      <c r="H19" s="417"/>
      <c r="I19" s="418"/>
      <c r="J19" s="416"/>
      <c r="K19" s="416"/>
      <c r="L19" s="419"/>
    </row>
    <row r="20" spans="2:16" ht="25.5" customHeight="1" x14ac:dyDescent="0.15">
      <c r="B20" s="195" t="s">
        <v>32</v>
      </c>
      <c r="C20" s="196"/>
      <c r="D20" s="196"/>
      <c r="E20" s="196"/>
      <c r="F20" s="196"/>
      <c r="G20" s="196"/>
      <c r="H20" s="196"/>
      <c r="I20" s="196"/>
      <c r="J20" s="197" t="s">
        <v>33</v>
      </c>
      <c r="K20" s="198"/>
      <c r="L20" s="199"/>
    </row>
    <row r="21" spans="2:16" ht="25.5" customHeight="1" x14ac:dyDescent="0.15">
      <c r="B21" s="176" t="s">
        <v>133</v>
      </c>
      <c r="C21" s="177">
        <v>4</v>
      </c>
      <c r="D21" s="405"/>
      <c r="E21" s="97"/>
      <c r="F21" s="94"/>
      <c r="G21" s="405"/>
      <c r="H21" s="406"/>
      <c r="I21" s="407"/>
      <c r="J21" s="408"/>
      <c r="K21" s="408"/>
      <c r="L21" s="409"/>
      <c r="N21" s="200"/>
    </row>
    <row r="22" spans="2:16" ht="25.5" customHeight="1" x14ac:dyDescent="0.15">
      <c r="B22" s="176"/>
      <c r="C22" s="177"/>
      <c r="D22" s="405"/>
      <c r="E22" s="97"/>
      <c r="F22" s="94"/>
      <c r="G22" s="405"/>
      <c r="H22" s="406"/>
      <c r="I22" s="407"/>
      <c r="J22" s="408"/>
      <c r="K22" s="408"/>
      <c r="L22" s="410"/>
      <c r="N22" s="200"/>
    </row>
    <row r="23" spans="2:16" ht="25.5" customHeight="1" thickBot="1" x14ac:dyDescent="0.2">
      <c r="B23" s="201" t="s">
        <v>25</v>
      </c>
      <c r="C23" s="202">
        <v>4</v>
      </c>
      <c r="D23" s="420"/>
      <c r="E23" s="71"/>
      <c r="F23" s="72"/>
      <c r="G23" s="420"/>
      <c r="H23" s="421"/>
      <c r="I23" s="422"/>
      <c r="J23" s="420"/>
      <c r="K23" s="420"/>
      <c r="L23" s="423"/>
      <c r="N23" s="200"/>
    </row>
    <row r="24" spans="2:16" ht="25.5" customHeight="1" x14ac:dyDescent="0.15">
      <c r="B24" s="176" t="s">
        <v>134</v>
      </c>
      <c r="C24" s="177">
        <v>1</v>
      </c>
      <c r="D24" s="405"/>
      <c r="E24" s="97"/>
      <c r="F24" s="94"/>
      <c r="G24" s="405"/>
      <c r="H24" s="406"/>
      <c r="I24" s="407"/>
      <c r="J24" s="408"/>
      <c r="K24" s="408"/>
      <c r="L24" s="409"/>
      <c r="N24" s="200"/>
    </row>
    <row r="25" spans="2:16" ht="25.5" customHeight="1" x14ac:dyDescent="0.15">
      <c r="B25" s="176"/>
      <c r="C25" s="177"/>
      <c r="D25" s="405"/>
      <c r="E25" s="97"/>
      <c r="F25" s="94"/>
      <c r="G25" s="405"/>
      <c r="H25" s="406"/>
      <c r="I25" s="407"/>
      <c r="J25" s="408"/>
      <c r="K25" s="408"/>
      <c r="L25" s="410"/>
      <c r="N25" s="200"/>
    </row>
    <row r="26" spans="2:16" ht="25.5" customHeight="1" thickBot="1" x14ac:dyDescent="0.2">
      <c r="B26" s="201" t="s">
        <v>135</v>
      </c>
      <c r="C26" s="202">
        <v>1</v>
      </c>
      <c r="D26" s="420"/>
      <c r="E26" s="71"/>
      <c r="F26" s="72"/>
      <c r="G26" s="420"/>
      <c r="H26" s="421"/>
      <c r="I26" s="422"/>
      <c r="J26" s="420"/>
      <c r="K26" s="420"/>
      <c r="L26" s="423"/>
      <c r="N26" s="200"/>
    </row>
    <row r="27" spans="2:16" ht="11.25" customHeight="1" thickBot="1" x14ac:dyDescent="0.2">
      <c r="B27" s="206"/>
      <c r="C27" s="207"/>
      <c r="D27" s="208"/>
      <c r="E27" s="209"/>
      <c r="F27" s="42"/>
      <c r="G27" s="208"/>
      <c r="H27" s="210"/>
      <c r="I27" s="211"/>
      <c r="J27" s="208"/>
      <c r="K27" s="208"/>
      <c r="L27" s="43"/>
      <c r="N27" s="200"/>
    </row>
    <row r="28" spans="2:16" x14ac:dyDescent="0.15">
      <c r="B28" s="212" t="s">
        <v>34</v>
      </c>
      <c r="C28" s="213"/>
      <c r="D28" s="213"/>
      <c r="E28" s="213"/>
      <c r="F28" s="213"/>
      <c r="G28" s="213"/>
      <c r="H28" s="213"/>
      <c r="I28" s="213"/>
      <c r="J28" s="213"/>
      <c r="K28" s="213"/>
      <c r="L28" s="214"/>
      <c r="M28" s="200"/>
      <c r="N28" s="200"/>
      <c r="O28" s="62"/>
      <c r="P28" s="200"/>
    </row>
    <row r="29" spans="2:16" x14ac:dyDescent="0.15">
      <c r="B29" s="215" t="s">
        <v>21</v>
      </c>
      <c r="C29" s="216"/>
      <c r="D29" s="216"/>
      <c r="E29" s="216"/>
      <c r="F29" s="216"/>
      <c r="G29" s="216"/>
      <c r="H29" s="216"/>
      <c r="I29" s="216"/>
      <c r="J29" s="217" t="s">
        <v>35</v>
      </c>
      <c r="K29" s="217"/>
      <c r="L29" s="218"/>
      <c r="M29" s="200"/>
      <c r="N29" s="200"/>
      <c r="O29" s="62"/>
      <c r="P29" s="200"/>
    </row>
    <row r="30" spans="2:16" ht="24" x14ac:dyDescent="0.15">
      <c r="B30" s="219" t="s">
        <v>136</v>
      </c>
      <c r="C30" s="184">
        <v>3</v>
      </c>
      <c r="D30" s="408"/>
      <c r="E30" s="68"/>
      <c r="F30" s="69"/>
      <c r="G30" s="408"/>
      <c r="H30" s="413"/>
      <c r="I30" s="411"/>
      <c r="J30" s="408"/>
      <c r="K30" s="408"/>
      <c r="L30" s="412"/>
      <c r="M30" s="200"/>
      <c r="N30" s="200"/>
      <c r="O30" s="62"/>
      <c r="P30" s="200"/>
    </row>
    <row r="31" spans="2:16" ht="24" customHeight="1" x14ac:dyDescent="0.15">
      <c r="B31" s="187" t="s">
        <v>137</v>
      </c>
      <c r="C31" s="177">
        <v>1</v>
      </c>
      <c r="D31" s="405"/>
      <c r="E31" s="92"/>
      <c r="F31" s="94"/>
      <c r="G31" s="405"/>
      <c r="H31" s="406"/>
      <c r="I31" s="407"/>
      <c r="J31" s="408"/>
      <c r="K31" s="408"/>
      <c r="L31" s="409"/>
      <c r="M31" s="200"/>
      <c r="N31" s="200"/>
      <c r="O31" s="62"/>
      <c r="P31" s="200"/>
    </row>
    <row r="32" spans="2:16" ht="22.5" customHeight="1" x14ac:dyDescent="0.15">
      <c r="B32" s="187"/>
      <c r="C32" s="177"/>
      <c r="D32" s="405"/>
      <c r="E32" s="96"/>
      <c r="F32" s="94"/>
      <c r="G32" s="405"/>
      <c r="H32" s="406"/>
      <c r="I32" s="407"/>
      <c r="J32" s="408"/>
      <c r="K32" s="408"/>
      <c r="L32" s="410"/>
      <c r="M32" s="200"/>
      <c r="N32" s="200"/>
      <c r="O32" s="62"/>
      <c r="P32" s="200"/>
    </row>
    <row r="33" spans="1:18" ht="22.5" customHeight="1" thickBot="1" x14ac:dyDescent="0.2">
      <c r="B33" s="201" t="s">
        <v>138</v>
      </c>
      <c r="C33" s="202">
        <v>1</v>
      </c>
      <c r="D33" s="424"/>
      <c r="E33" s="73"/>
      <c r="F33" s="74"/>
      <c r="G33" s="424"/>
      <c r="H33" s="425"/>
      <c r="I33" s="426"/>
      <c r="J33" s="424"/>
      <c r="K33" s="424"/>
      <c r="L33" s="412"/>
      <c r="M33" s="200"/>
      <c r="N33" s="200"/>
      <c r="O33" s="62"/>
      <c r="P33" s="200"/>
    </row>
    <row r="34" spans="1:18" ht="12" customHeight="1" thickBot="1" x14ac:dyDescent="0.2">
      <c r="B34" s="223"/>
      <c r="C34" s="224"/>
      <c r="D34" s="225"/>
      <c r="E34" s="226"/>
      <c r="F34" s="45"/>
      <c r="G34" s="225"/>
      <c r="H34" s="227"/>
      <c r="I34" s="228"/>
      <c r="J34" s="225"/>
      <c r="K34" s="225"/>
      <c r="L34" s="35"/>
      <c r="M34" s="200"/>
      <c r="N34" s="200"/>
      <c r="O34" s="62"/>
      <c r="P34" s="200"/>
    </row>
    <row r="35" spans="1:18" ht="15" customHeight="1" x14ac:dyDescent="0.15">
      <c r="B35" s="229" t="s">
        <v>36</v>
      </c>
      <c r="C35" s="230"/>
      <c r="D35" s="230"/>
      <c r="E35" s="230"/>
      <c r="F35" s="230"/>
      <c r="G35" s="230"/>
      <c r="H35" s="230"/>
      <c r="I35" s="230"/>
      <c r="J35" s="230"/>
      <c r="K35" s="230"/>
      <c r="L35" s="231"/>
      <c r="M35" s="200"/>
      <c r="N35" s="200"/>
      <c r="O35" s="62"/>
      <c r="P35" s="200"/>
    </row>
    <row r="36" spans="1:18" ht="15" customHeight="1" thickBot="1" x14ac:dyDescent="0.2">
      <c r="B36" s="232" t="s">
        <v>21</v>
      </c>
      <c r="C36" s="233"/>
      <c r="D36" s="233"/>
      <c r="E36" s="233"/>
      <c r="F36" s="233"/>
      <c r="G36" s="233"/>
      <c r="H36" s="233"/>
      <c r="I36" s="233"/>
      <c r="J36" s="234" t="s">
        <v>35</v>
      </c>
      <c r="K36" s="235"/>
      <c r="L36" s="236"/>
      <c r="M36" s="200"/>
      <c r="N36" s="200"/>
      <c r="O36" s="62"/>
      <c r="P36" s="200"/>
    </row>
    <row r="37" spans="1:18" ht="39" customHeight="1" thickBot="1" x14ac:dyDescent="0.2">
      <c r="B37" s="237" t="s">
        <v>38</v>
      </c>
      <c r="C37" s="238">
        <v>1</v>
      </c>
      <c r="D37" s="427"/>
      <c r="E37" s="75"/>
      <c r="F37" s="76"/>
      <c r="G37" s="427"/>
      <c r="H37" s="428"/>
      <c r="I37" s="429"/>
      <c r="J37" s="427"/>
      <c r="K37" s="427"/>
      <c r="L37" s="430"/>
      <c r="M37" s="200"/>
      <c r="N37" s="200"/>
      <c r="O37" s="62"/>
      <c r="P37" s="200"/>
    </row>
    <row r="38" spans="1:18" ht="38.25" customHeight="1" x14ac:dyDescent="0.15">
      <c r="B38" s="183" t="s">
        <v>139</v>
      </c>
      <c r="C38" s="184">
        <v>1</v>
      </c>
      <c r="D38" s="431"/>
      <c r="E38" s="75"/>
      <c r="F38" s="77"/>
      <c r="G38" s="431"/>
      <c r="H38" s="432"/>
      <c r="I38" s="433"/>
      <c r="J38" s="431"/>
      <c r="K38" s="431"/>
      <c r="L38" s="434"/>
      <c r="M38" s="200"/>
      <c r="N38" s="200"/>
      <c r="O38" s="62"/>
      <c r="P38" s="200"/>
    </row>
    <row r="39" spans="1:18" s="249" customFormat="1" ht="24" hidden="1" customHeight="1" x14ac:dyDescent="0.15">
      <c r="A39" s="200"/>
      <c r="B39" s="176" t="s">
        <v>140</v>
      </c>
      <c r="C39" s="177">
        <v>0</v>
      </c>
      <c r="D39" s="245">
        <f>$I$5</f>
        <v>0</v>
      </c>
      <c r="E39" s="246">
        <f>$E$13</f>
        <v>0</v>
      </c>
      <c r="F39" s="90">
        <v>0.08</v>
      </c>
      <c r="G39" s="245">
        <f>(D39+E39)*F39</f>
        <v>0</v>
      </c>
      <c r="H39" s="247">
        <v>0.55969999999999998</v>
      </c>
      <c r="I39" s="248">
        <v>20</v>
      </c>
      <c r="J39" s="242">
        <f>(((((D39+G39)*H39)/30)*I39)/15)*15</f>
        <v>0</v>
      </c>
      <c r="K39" s="242">
        <f>C39*J39</f>
        <v>0</v>
      </c>
      <c r="L39" s="91">
        <f>(+K39+K40)/30*$M$5</f>
        <v>0</v>
      </c>
      <c r="M39" s="200"/>
      <c r="O39" s="60"/>
      <c r="R39" s="250"/>
    </row>
    <row r="40" spans="1:18" s="249" customFormat="1" ht="24" hidden="1" customHeight="1" x14ac:dyDescent="0.15">
      <c r="A40" s="200"/>
      <c r="B40" s="176"/>
      <c r="C40" s="177"/>
      <c r="D40" s="245"/>
      <c r="E40" s="251"/>
      <c r="F40" s="90"/>
      <c r="G40" s="245"/>
      <c r="H40" s="247">
        <v>0.44030000000000002</v>
      </c>
      <c r="I40" s="248"/>
      <c r="J40" s="242">
        <f>(((((D39+G39)*H40)/30)*I39)/9)*1</f>
        <v>0</v>
      </c>
      <c r="K40" s="242">
        <f>C39*J40</f>
        <v>0</v>
      </c>
      <c r="L40" s="91"/>
      <c r="M40" s="200"/>
      <c r="O40" s="60"/>
      <c r="R40" s="250"/>
    </row>
    <row r="41" spans="1:18" s="249" customFormat="1" ht="24" hidden="1" customHeight="1" thickBot="1" x14ac:dyDescent="0.2">
      <c r="A41" s="200"/>
      <c r="B41" s="252" t="s">
        <v>141</v>
      </c>
      <c r="C41" s="253">
        <v>0</v>
      </c>
      <c r="D41" s="220">
        <f>$I$5</f>
        <v>0</v>
      </c>
      <c r="E41" s="254">
        <f>$E$13</f>
        <v>0</v>
      </c>
      <c r="F41" s="44">
        <v>0.08</v>
      </c>
      <c r="G41" s="220">
        <f>(D41+E41)*F41</f>
        <v>0</v>
      </c>
      <c r="H41" s="221">
        <v>0.55969999999999998</v>
      </c>
      <c r="I41" s="222">
        <v>4</v>
      </c>
      <c r="J41" s="220">
        <f>(((((D41+G41)*H41)/30)*I41)/15)*12</f>
        <v>0</v>
      </c>
      <c r="K41" s="220">
        <f>C41*J41</f>
        <v>0</v>
      </c>
      <c r="L41" s="41">
        <f>K41/30*$M$5</f>
        <v>0</v>
      </c>
      <c r="M41" s="200"/>
      <c r="O41" s="60"/>
      <c r="R41" s="250"/>
    </row>
    <row r="42" spans="1:18" ht="24" hidden="1" customHeight="1" x14ac:dyDescent="0.15">
      <c r="B42" s="255" t="s">
        <v>142</v>
      </c>
      <c r="C42" s="256">
        <v>0</v>
      </c>
      <c r="D42" s="257">
        <f>$I$5</f>
        <v>0</v>
      </c>
      <c r="E42" s="258">
        <f>$E$13</f>
        <v>0</v>
      </c>
      <c r="F42" s="86">
        <v>0.11</v>
      </c>
      <c r="G42" s="257">
        <f>(D42+E42)*F42</f>
        <v>0</v>
      </c>
      <c r="H42" s="259">
        <v>0.55969999999999998</v>
      </c>
      <c r="I42" s="260">
        <v>20</v>
      </c>
      <c r="J42" s="261">
        <f>(((((D42+G42)*H42)/30)*I42)/15)*15</f>
        <v>0</v>
      </c>
      <c r="K42" s="261">
        <f>C42*J42</f>
        <v>0</v>
      </c>
      <c r="L42" s="88">
        <f>(+K42+K43)/30*$M$5</f>
        <v>0</v>
      </c>
      <c r="M42" s="200"/>
      <c r="N42" s="200"/>
      <c r="O42" s="62"/>
      <c r="P42" s="200"/>
    </row>
    <row r="43" spans="1:18" ht="24" hidden="1" customHeight="1" thickBot="1" x14ac:dyDescent="0.2">
      <c r="B43" s="262"/>
      <c r="C43" s="263"/>
      <c r="D43" s="264"/>
      <c r="E43" s="265"/>
      <c r="F43" s="87"/>
      <c r="G43" s="264"/>
      <c r="H43" s="259">
        <v>0.44030000000000002</v>
      </c>
      <c r="I43" s="266"/>
      <c r="J43" s="261">
        <f>(((((D42+G42)*H43)/30)*I42)/9)*1</f>
        <v>0</v>
      </c>
      <c r="K43" s="261">
        <f>C42*J43</f>
        <v>0</v>
      </c>
      <c r="L43" s="89"/>
      <c r="M43" s="200"/>
      <c r="N43" s="200"/>
      <c r="O43" s="62"/>
      <c r="P43" s="200"/>
    </row>
    <row r="44" spans="1:18" ht="27.75" hidden="1" customHeight="1" thickBot="1" x14ac:dyDescent="0.2">
      <c r="B44" s="267" t="s">
        <v>143</v>
      </c>
      <c r="C44" s="268">
        <v>0</v>
      </c>
      <c r="D44" s="269">
        <f>$I$5</f>
        <v>0</v>
      </c>
      <c r="E44" s="254">
        <f>$E$13</f>
        <v>0</v>
      </c>
      <c r="F44" s="50">
        <v>0.11</v>
      </c>
      <c r="G44" s="269">
        <f>(D44+E44)*F44</f>
        <v>0</v>
      </c>
      <c r="H44" s="270">
        <v>0.55969999999999998</v>
      </c>
      <c r="I44" s="271">
        <v>4</v>
      </c>
      <c r="J44" s="272">
        <f>(((((D44+G44)*H44)/30)*I44)/15)*12</f>
        <v>0</v>
      </c>
      <c r="K44" s="272">
        <f>C44*J44</f>
        <v>0</v>
      </c>
      <c r="L44" s="51">
        <f>K44/30*$M$5</f>
        <v>0</v>
      </c>
      <c r="M44" s="200"/>
      <c r="N44" s="200"/>
      <c r="O44" s="62"/>
      <c r="P44" s="200"/>
    </row>
    <row r="45" spans="1:18" ht="7.5" customHeight="1" x14ac:dyDescent="0.15">
      <c r="B45" s="273"/>
      <c r="C45" s="224"/>
      <c r="D45" s="274"/>
      <c r="E45" s="275"/>
      <c r="F45" s="52"/>
      <c r="G45" s="274"/>
      <c r="H45" s="276"/>
      <c r="I45" s="277"/>
      <c r="J45" s="274"/>
      <c r="K45" s="274"/>
      <c r="L45" s="53"/>
      <c r="M45" s="200"/>
      <c r="N45" s="200"/>
      <c r="O45" s="62"/>
      <c r="P45" s="200"/>
    </row>
    <row r="46" spans="1:18" ht="14.5" customHeight="1" x14ac:dyDescent="0.15">
      <c r="B46" s="278" t="s">
        <v>37</v>
      </c>
      <c r="C46" s="279"/>
      <c r="D46" s="279"/>
      <c r="E46" s="279"/>
      <c r="F46" s="279"/>
      <c r="G46" s="279"/>
      <c r="H46" s="279"/>
      <c r="I46" s="279"/>
      <c r="J46" s="279"/>
      <c r="K46" s="279"/>
      <c r="L46" s="280"/>
      <c r="M46" s="200"/>
      <c r="N46" s="200"/>
      <c r="O46" s="62"/>
      <c r="P46" s="200"/>
    </row>
    <row r="47" spans="1:18" ht="12" thickBot="1" x14ac:dyDescent="0.2">
      <c r="B47" s="281" t="s">
        <v>21</v>
      </c>
      <c r="C47" s="282"/>
      <c r="D47" s="282"/>
      <c r="E47" s="282"/>
      <c r="F47" s="282"/>
      <c r="G47" s="282"/>
      <c r="H47" s="282"/>
      <c r="I47" s="282"/>
      <c r="J47" s="174" t="s">
        <v>22</v>
      </c>
      <c r="K47" s="174"/>
      <c r="L47" s="175"/>
      <c r="M47" s="200"/>
      <c r="N47" s="200"/>
      <c r="O47" s="62"/>
      <c r="P47" s="200"/>
    </row>
    <row r="48" spans="1:18" ht="36" x14ac:dyDescent="0.15">
      <c r="B48" s="237" t="s">
        <v>128</v>
      </c>
      <c r="C48" s="238">
        <v>3</v>
      </c>
      <c r="D48" s="435"/>
      <c r="E48" s="78"/>
      <c r="F48" s="79"/>
      <c r="G48" s="435"/>
      <c r="H48" s="436"/>
      <c r="I48" s="437"/>
      <c r="J48" s="435"/>
      <c r="K48" s="435"/>
      <c r="L48" s="438"/>
      <c r="M48" s="200"/>
      <c r="N48" s="200"/>
      <c r="O48" s="62"/>
      <c r="P48" s="200"/>
    </row>
    <row r="49" spans="2:16" ht="24" x14ac:dyDescent="0.15">
      <c r="B49" s="183" t="s">
        <v>29</v>
      </c>
      <c r="C49" s="184">
        <v>1</v>
      </c>
      <c r="D49" s="408"/>
      <c r="E49" s="68"/>
      <c r="F49" s="69"/>
      <c r="G49" s="408"/>
      <c r="H49" s="413"/>
      <c r="I49" s="411"/>
      <c r="J49" s="408"/>
      <c r="K49" s="408"/>
      <c r="L49" s="412"/>
      <c r="M49" s="200"/>
      <c r="N49" s="63"/>
      <c r="O49" s="62"/>
      <c r="P49" s="200"/>
    </row>
    <row r="50" spans="2:16" ht="24" x14ac:dyDescent="0.15">
      <c r="B50" s="183" t="s">
        <v>38</v>
      </c>
      <c r="C50" s="184">
        <v>5</v>
      </c>
      <c r="D50" s="408"/>
      <c r="E50" s="68"/>
      <c r="F50" s="69"/>
      <c r="G50" s="408"/>
      <c r="H50" s="413"/>
      <c r="I50" s="411"/>
      <c r="J50" s="408"/>
      <c r="K50" s="408"/>
      <c r="L50" s="412"/>
      <c r="M50" s="200"/>
      <c r="N50" s="286"/>
      <c r="O50" s="62"/>
      <c r="P50" s="200"/>
    </row>
    <row r="51" spans="2:16" ht="24" x14ac:dyDescent="0.15">
      <c r="B51" s="183" t="s">
        <v>39</v>
      </c>
      <c r="C51" s="184">
        <v>5</v>
      </c>
      <c r="D51" s="408"/>
      <c r="E51" s="68"/>
      <c r="F51" s="69"/>
      <c r="G51" s="408"/>
      <c r="H51" s="413"/>
      <c r="I51" s="411"/>
      <c r="J51" s="408"/>
      <c r="K51" s="408"/>
      <c r="L51" s="412"/>
      <c r="M51" s="200"/>
      <c r="N51" s="286"/>
      <c r="O51" s="62"/>
      <c r="P51" s="200"/>
    </row>
    <row r="52" spans="2:16" ht="20.5" customHeight="1" x14ac:dyDescent="0.15">
      <c r="B52" s="287" t="s">
        <v>32</v>
      </c>
      <c r="C52" s="288"/>
      <c r="D52" s="288"/>
      <c r="E52" s="288"/>
      <c r="F52" s="288"/>
      <c r="G52" s="288"/>
      <c r="H52" s="288"/>
      <c r="I52" s="288"/>
      <c r="J52" s="289" t="s">
        <v>33</v>
      </c>
      <c r="K52" s="289"/>
      <c r="L52" s="290"/>
      <c r="M52" s="200"/>
      <c r="N52" s="286"/>
      <c r="O52" s="62"/>
      <c r="P52" s="200"/>
    </row>
    <row r="53" spans="2:16" ht="25" thickBot="1" x14ac:dyDescent="0.2">
      <c r="B53" s="291" t="s">
        <v>69</v>
      </c>
      <c r="C53" s="202">
        <v>2</v>
      </c>
      <c r="D53" s="420"/>
      <c r="E53" s="71"/>
      <c r="F53" s="72"/>
      <c r="G53" s="420"/>
      <c r="H53" s="421"/>
      <c r="I53" s="422"/>
      <c r="J53" s="420"/>
      <c r="K53" s="420"/>
      <c r="L53" s="423"/>
      <c r="M53" s="200"/>
      <c r="N53" s="286"/>
      <c r="O53" s="62"/>
      <c r="P53" s="200"/>
    </row>
    <row r="54" spans="2:16" ht="28.5" customHeight="1" x14ac:dyDescent="0.15">
      <c r="B54" s="292" t="s">
        <v>122</v>
      </c>
      <c r="C54" s="293">
        <v>10</v>
      </c>
      <c r="D54" s="408"/>
      <c r="E54" s="68"/>
      <c r="F54" s="69"/>
      <c r="G54" s="408"/>
      <c r="H54" s="406"/>
      <c r="I54" s="411"/>
      <c r="J54" s="408"/>
      <c r="K54" s="408"/>
      <c r="L54" s="412"/>
      <c r="M54" s="200"/>
      <c r="N54" s="286"/>
      <c r="O54" s="62"/>
      <c r="P54" s="200"/>
    </row>
    <row r="55" spans="2:16" ht="33" customHeight="1" x14ac:dyDescent="0.15">
      <c r="B55" s="292" t="s">
        <v>41</v>
      </c>
      <c r="C55" s="293">
        <v>4</v>
      </c>
      <c r="D55" s="408"/>
      <c r="E55" s="68"/>
      <c r="F55" s="69"/>
      <c r="G55" s="408"/>
      <c r="H55" s="406"/>
      <c r="I55" s="411"/>
      <c r="J55" s="408"/>
      <c r="K55" s="408"/>
      <c r="L55" s="412"/>
      <c r="M55" s="200"/>
      <c r="N55" s="286"/>
      <c r="O55" s="62"/>
      <c r="P55" s="200"/>
    </row>
    <row r="56" spans="2:16" ht="24" customHeight="1" x14ac:dyDescent="0.15">
      <c r="B56" s="294" t="s">
        <v>123</v>
      </c>
      <c r="C56" s="177">
        <v>1</v>
      </c>
      <c r="D56" s="405"/>
      <c r="E56" s="92"/>
      <c r="F56" s="94"/>
      <c r="G56" s="405"/>
      <c r="H56" s="406"/>
      <c r="I56" s="439"/>
      <c r="J56" s="408"/>
      <c r="K56" s="408"/>
      <c r="L56" s="409"/>
      <c r="M56" s="286"/>
      <c r="N56" s="200"/>
      <c r="O56" s="62"/>
      <c r="P56" s="200"/>
    </row>
    <row r="57" spans="2:16" ht="24" customHeight="1" thickBot="1" x14ac:dyDescent="0.2">
      <c r="B57" s="296"/>
      <c r="C57" s="297"/>
      <c r="D57" s="440"/>
      <c r="E57" s="93"/>
      <c r="F57" s="95"/>
      <c r="G57" s="440"/>
      <c r="H57" s="421"/>
      <c r="I57" s="441"/>
      <c r="J57" s="420"/>
      <c r="K57" s="420"/>
      <c r="L57" s="410"/>
      <c r="M57" s="200"/>
      <c r="N57" s="200"/>
      <c r="O57" s="62"/>
      <c r="P57" s="200"/>
    </row>
    <row r="58" spans="2:16" ht="36" customHeight="1" x14ac:dyDescent="0.15">
      <c r="B58" s="300" t="s">
        <v>124</v>
      </c>
      <c r="C58" s="191">
        <v>1</v>
      </c>
      <c r="D58" s="416"/>
      <c r="E58" s="80"/>
      <c r="F58" s="70"/>
      <c r="G58" s="416"/>
      <c r="H58" s="417"/>
      <c r="I58" s="442"/>
      <c r="J58" s="416"/>
      <c r="K58" s="416"/>
      <c r="L58" s="443"/>
      <c r="M58" s="200"/>
      <c r="N58" s="200"/>
      <c r="O58" s="62"/>
      <c r="P58" s="200"/>
    </row>
    <row r="59" spans="2:16" ht="40.5" customHeight="1" x14ac:dyDescent="0.15">
      <c r="B59" s="292" t="s">
        <v>43</v>
      </c>
      <c r="C59" s="184">
        <v>2</v>
      </c>
      <c r="D59" s="408"/>
      <c r="E59" s="68"/>
      <c r="F59" s="69"/>
      <c r="G59" s="408"/>
      <c r="H59" s="406"/>
      <c r="I59" s="411"/>
      <c r="J59" s="408"/>
      <c r="K59" s="408"/>
      <c r="L59" s="412"/>
      <c r="M59" s="200"/>
      <c r="N59" s="286"/>
      <c r="O59" s="62"/>
      <c r="P59" s="200"/>
    </row>
    <row r="60" spans="2:16" ht="24" customHeight="1" x14ac:dyDescent="0.15">
      <c r="B60" s="294" t="s">
        <v>42</v>
      </c>
      <c r="C60" s="177">
        <v>7</v>
      </c>
      <c r="D60" s="405"/>
      <c r="E60" s="92"/>
      <c r="F60" s="94"/>
      <c r="G60" s="405"/>
      <c r="H60" s="406"/>
      <c r="I60" s="439"/>
      <c r="J60" s="408"/>
      <c r="K60" s="408"/>
      <c r="L60" s="409"/>
      <c r="M60" s="286"/>
      <c r="N60" s="200"/>
      <c r="O60" s="62"/>
      <c r="P60" s="200"/>
    </row>
    <row r="61" spans="2:16" ht="24" customHeight="1" thickBot="1" x14ac:dyDescent="0.2">
      <c r="B61" s="296"/>
      <c r="C61" s="297"/>
      <c r="D61" s="440"/>
      <c r="E61" s="93"/>
      <c r="F61" s="95"/>
      <c r="G61" s="440"/>
      <c r="H61" s="421"/>
      <c r="I61" s="441"/>
      <c r="J61" s="420"/>
      <c r="K61" s="420"/>
      <c r="L61" s="410"/>
      <c r="M61" s="200"/>
      <c r="N61" s="200"/>
      <c r="O61" s="62"/>
      <c r="P61" s="200"/>
    </row>
    <row r="62" spans="2:16" x14ac:dyDescent="0.15">
      <c r="B62" s="301" t="s">
        <v>44</v>
      </c>
      <c r="C62" s="302"/>
      <c r="D62" s="302"/>
      <c r="E62" s="302"/>
      <c r="F62" s="302"/>
      <c r="G62" s="302"/>
      <c r="H62" s="302"/>
      <c r="I62" s="302"/>
      <c r="J62" s="302"/>
      <c r="K62" s="303"/>
      <c r="L62" s="304">
        <f>SUM(L11:L19)+SUM(L30:L33)+SUM(L37:L44)+SUM(L21:L26)+SUM(L48:L51)+SUM(L53:L61)</f>
        <v>0</v>
      </c>
      <c r="M62" s="200"/>
      <c r="N62" s="200"/>
      <c r="O62" s="62"/>
      <c r="P62" s="200"/>
    </row>
    <row r="63" spans="2:16" x14ac:dyDescent="0.15">
      <c r="B63" s="305" t="s">
        <v>45</v>
      </c>
      <c r="C63" s="306"/>
      <c r="D63" s="306"/>
      <c r="E63" s="306"/>
      <c r="F63" s="306"/>
      <c r="G63" s="306"/>
      <c r="H63" s="306"/>
      <c r="I63" s="306"/>
      <c r="J63" s="306"/>
      <c r="K63" s="307"/>
      <c r="L63" s="308">
        <f>L62*10%</f>
        <v>0</v>
      </c>
      <c r="M63" s="200"/>
      <c r="N63" s="200"/>
      <c r="O63" s="62"/>
      <c r="P63" s="200"/>
    </row>
    <row r="64" spans="2:16" x14ac:dyDescent="0.15">
      <c r="B64" s="305" t="s">
        <v>46</v>
      </c>
      <c r="C64" s="306"/>
      <c r="D64" s="306"/>
      <c r="E64" s="306"/>
      <c r="F64" s="306"/>
      <c r="G64" s="306"/>
      <c r="H64" s="306"/>
      <c r="I64" s="306"/>
      <c r="J64" s="306"/>
      <c r="K64" s="307"/>
      <c r="L64" s="308">
        <f>L63*19%</f>
        <v>0</v>
      </c>
      <c r="M64" s="200"/>
      <c r="N64" s="200"/>
      <c r="O64" s="62"/>
      <c r="P64" s="200"/>
    </row>
    <row r="65" spans="2:16" x14ac:dyDescent="0.15">
      <c r="B65" s="309" t="s">
        <v>47</v>
      </c>
      <c r="C65" s="310"/>
      <c r="D65" s="310"/>
      <c r="E65" s="310"/>
      <c r="F65" s="310"/>
      <c r="G65" s="310"/>
      <c r="H65" s="310"/>
      <c r="I65" s="310"/>
      <c r="J65" s="310"/>
      <c r="K65" s="311"/>
      <c r="L65" s="312">
        <f>L62+L64</f>
        <v>0</v>
      </c>
      <c r="M65" s="200"/>
      <c r="N65" s="200"/>
      <c r="O65" s="62"/>
      <c r="P65" s="200"/>
    </row>
    <row r="66" spans="2:16" ht="30.75" customHeight="1" x14ac:dyDescent="0.15">
      <c r="B66" s="313" t="s">
        <v>48</v>
      </c>
      <c r="C66" s="314" t="s">
        <v>49</v>
      </c>
      <c r="D66" s="315"/>
      <c r="E66" s="316"/>
      <c r="F66" s="317">
        <v>27</v>
      </c>
      <c r="G66" s="318" t="s">
        <v>50</v>
      </c>
      <c r="H66" s="57"/>
      <c r="I66" s="317" t="s">
        <v>51</v>
      </c>
      <c r="J66" s="57"/>
      <c r="K66" s="318" t="s">
        <v>52</v>
      </c>
      <c r="L66" s="444"/>
      <c r="M66" s="200"/>
      <c r="N66" s="200"/>
      <c r="O66" s="62"/>
      <c r="P66" s="200"/>
    </row>
    <row r="67" spans="2:16" ht="30.75" customHeight="1" x14ac:dyDescent="0.15">
      <c r="B67" s="321"/>
      <c r="C67" s="314" t="s">
        <v>53</v>
      </c>
      <c r="D67" s="315"/>
      <c r="E67" s="316"/>
      <c r="F67" s="317">
        <v>72</v>
      </c>
      <c r="G67" s="318" t="s">
        <v>50</v>
      </c>
      <c r="H67" s="57"/>
      <c r="I67" s="317" t="s">
        <v>51</v>
      </c>
      <c r="J67" s="57"/>
      <c r="K67" s="318" t="s">
        <v>52</v>
      </c>
      <c r="L67" s="444"/>
      <c r="M67" s="200"/>
      <c r="N67" s="200"/>
      <c r="O67" s="62"/>
      <c r="P67" s="200"/>
    </row>
    <row r="68" spans="2:16" ht="28.5" customHeight="1" x14ac:dyDescent="0.15">
      <c r="B68" s="322"/>
      <c r="C68" s="314" t="s">
        <v>54</v>
      </c>
      <c r="D68" s="315"/>
      <c r="E68" s="316"/>
      <c r="F68" s="323">
        <v>6</v>
      </c>
      <c r="G68" s="324" t="s">
        <v>50</v>
      </c>
      <c r="H68" s="58"/>
      <c r="I68" s="323" t="s">
        <v>51</v>
      </c>
      <c r="J68" s="58"/>
      <c r="K68" s="324" t="s">
        <v>55</v>
      </c>
      <c r="L68" s="444"/>
    </row>
    <row r="69" spans="2:16" ht="24" customHeight="1" x14ac:dyDescent="0.15">
      <c r="B69" s="325" t="s">
        <v>56</v>
      </c>
      <c r="C69" s="326"/>
      <c r="D69" s="326"/>
      <c r="E69" s="326"/>
      <c r="F69" s="326"/>
      <c r="G69" s="326"/>
      <c r="H69" s="326"/>
      <c r="I69" s="326"/>
      <c r="J69" s="326"/>
      <c r="K69" s="327"/>
      <c r="L69" s="308">
        <f>SUM(L66:L68)</f>
        <v>0</v>
      </c>
    </row>
    <row r="70" spans="2:16" ht="24" customHeight="1" thickBot="1" x14ac:dyDescent="0.2">
      <c r="B70" s="328" t="s">
        <v>57</v>
      </c>
      <c r="C70" s="329"/>
      <c r="D70" s="329"/>
      <c r="E70" s="329"/>
      <c r="F70" s="329"/>
      <c r="G70" s="329"/>
      <c r="H70" s="329"/>
      <c r="I70" s="329"/>
      <c r="J70" s="329"/>
      <c r="K70" s="330"/>
      <c r="L70" s="331">
        <f>L65+L69</f>
        <v>0</v>
      </c>
      <c r="M70" s="64"/>
    </row>
    <row r="71" spans="2:16" ht="180" customHeight="1" thickBot="1" x14ac:dyDescent="0.2">
      <c r="B71" s="332" t="s">
        <v>132</v>
      </c>
      <c r="C71" s="333"/>
      <c r="D71" s="333"/>
      <c r="E71" s="333"/>
      <c r="F71" s="333"/>
      <c r="G71" s="333"/>
      <c r="H71" s="333"/>
      <c r="I71" s="333"/>
      <c r="J71" s="333"/>
      <c r="K71" s="333"/>
      <c r="L71" s="334"/>
    </row>
    <row r="72" spans="2:16" hidden="1" x14ac:dyDescent="0.15">
      <c r="D72" s="335" t="s">
        <v>58</v>
      </c>
      <c r="E72" s="336"/>
      <c r="F72" s="336"/>
      <c r="G72" s="336"/>
      <c r="H72" s="336"/>
      <c r="I72" s="337"/>
      <c r="J72" s="141"/>
      <c r="M72" s="338">
        <v>2026</v>
      </c>
    </row>
    <row r="73" spans="2:16" ht="12.75" hidden="1" customHeight="1" x14ac:dyDescent="0.15">
      <c r="D73" s="143" t="s">
        <v>1</v>
      </c>
      <c r="E73" s="144"/>
      <c r="F73" s="145"/>
      <c r="G73" s="146" t="s">
        <v>2</v>
      </c>
      <c r="H73" s="147" t="s">
        <v>3</v>
      </c>
      <c r="I73" s="148" t="s">
        <v>4</v>
      </c>
      <c r="J73" s="149"/>
      <c r="M73" s="339" t="s">
        <v>5</v>
      </c>
    </row>
    <row r="74" spans="2:16" hidden="1" x14ac:dyDescent="0.15">
      <c r="B74" s="340"/>
      <c r="C74" s="340"/>
      <c r="D74" s="341" t="s">
        <v>59</v>
      </c>
      <c r="E74" s="342"/>
      <c r="F74" s="343"/>
      <c r="G74" s="324">
        <f>+G5</f>
        <v>0</v>
      </c>
      <c r="H74" s="344">
        <f>+H5</f>
        <v>0</v>
      </c>
      <c r="I74" s="345">
        <f>G74*H74</f>
        <v>0</v>
      </c>
      <c r="J74" s="346"/>
      <c r="K74" s="347"/>
      <c r="L74" s="348"/>
      <c r="M74" s="155">
        <v>90</v>
      </c>
      <c r="N74" s="156"/>
    </row>
    <row r="75" spans="2:16" ht="12" hidden="1" thickBot="1" x14ac:dyDescent="0.2">
      <c r="D75" s="341" t="s">
        <v>60</v>
      </c>
      <c r="E75" s="342"/>
      <c r="F75" s="61">
        <v>0.15</v>
      </c>
      <c r="G75" s="349">
        <f>G74*(1+F75)</f>
        <v>0</v>
      </c>
      <c r="H75" s="154">
        <f>+H74</f>
        <v>0</v>
      </c>
      <c r="I75" s="350">
        <f>G75*H75</f>
        <v>0</v>
      </c>
      <c r="J75" s="56"/>
      <c r="M75" s="155">
        <v>79</v>
      </c>
      <c r="N75" s="156"/>
    </row>
    <row r="76" spans="2:16" ht="16.5" hidden="1" customHeight="1" thickBot="1" x14ac:dyDescent="0.2">
      <c r="M76" s="160"/>
      <c r="N76" s="161"/>
    </row>
    <row r="77" spans="2:16" ht="21" hidden="1" customHeight="1" x14ac:dyDescent="0.15">
      <c r="B77" s="351" t="s">
        <v>8</v>
      </c>
      <c r="C77" s="352"/>
      <c r="D77" s="352"/>
      <c r="E77" s="352"/>
      <c r="F77" s="352"/>
      <c r="G77" s="352"/>
      <c r="H77" s="352"/>
      <c r="I77" s="352"/>
      <c r="J77" s="352"/>
      <c r="K77" s="352"/>
      <c r="L77" s="353"/>
    </row>
    <row r="78" spans="2:16" ht="65.25" hidden="1" customHeight="1" x14ac:dyDescent="0.15">
      <c r="B78" s="354" t="s">
        <v>9</v>
      </c>
      <c r="C78" s="355" t="s">
        <v>10</v>
      </c>
      <c r="D78" s="356" t="s">
        <v>11</v>
      </c>
      <c r="E78" s="357" t="s">
        <v>12</v>
      </c>
      <c r="F78" s="355" t="s">
        <v>13</v>
      </c>
      <c r="G78" s="358" t="s">
        <v>14</v>
      </c>
      <c r="H78" s="355" t="s">
        <v>15</v>
      </c>
      <c r="I78" s="357" t="s">
        <v>16</v>
      </c>
      <c r="J78" s="358" t="s">
        <v>17</v>
      </c>
      <c r="K78" s="358" t="s">
        <v>18</v>
      </c>
      <c r="L78" s="359" t="s">
        <v>19</v>
      </c>
      <c r="N78" s="171"/>
    </row>
    <row r="79" spans="2:16" hidden="1" x14ac:dyDescent="0.15">
      <c r="B79" s="168" t="s">
        <v>20</v>
      </c>
      <c r="C79" s="169"/>
      <c r="D79" s="169"/>
      <c r="E79" s="169"/>
      <c r="F79" s="169"/>
      <c r="G79" s="169"/>
      <c r="H79" s="169"/>
      <c r="I79" s="169"/>
      <c r="J79" s="169"/>
      <c r="K79" s="169"/>
      <c r="L79" s="170"/>
    </row>
    <row r="80" spans="2:16" hidden="1" x14ac:dyDescent="0.15">
      <c r="B80" s="172" t="s">
        <v>61</v>
      </c>
      <c r="C80" s="173"/>
      <c r="D80" s="173"/>
      <c r="E80" s="173"/>
      <c r="F80" s="173"/>
      <c r="G80" s="173"/>
      <c r="H80" s="173"/>
      <c r="I80" s="173"/>
      <c r="J80" s="174" t="s">
        <v>62</v>
      </c>
      <c r="K80" s="174"/>
      <c r="L80" s="175"/>
      <c r="M80" s="171" t="s">
        <v>24</v>
      </c>
      <c r="N80" s="171"/>
    </row>
    <row r="81" spans="2:14" ht="24" hidden="1" customHeight="1" x14ac:dyDescent="0.15">
      <c r="B81" s="176" t="s">
        <v>23</v>
      </c>
      <c r="C81" s="177">
        <v>11</v>
      </c>
      <c r="D81" s="178">
        <f>$I$75</f>
        <v>0</v>
      </c>
      <c r="E81" s="360">
        <v>945</v>
      </c>
      <c r="F81" s="82">
        <v>0.08</v>
      </c>
      <c r="G81" s="178">
        <f>(D81+E81)*F81</f>
        <v>75.600000000000009</v>
      </c>
      <c r="H81" s="179">
        <v>0.55969999999999998</v>
      </c>
      <c r="I81" s="180">
        <v>20</v>
      </c>
      <c r="J81" s="181">
        <f>(((((D81+G81)*H81)/30)*I81)/15)*15</f>
        <v>28.208880000000004</v>
      </c>
      <c r="K81" s="181">
        <f>C81*J81</f>
        <v>310.29768000000007</v>
      </c>
      <c r="L81" s="84">
        <f>(K81+K82)/30*$M$74</f>
        <v>1012.2604800000003</v>
      </c>
      <c r="M81" s="171"/>
      <c r="N81" s="182"/>
    </row>
    <row r="82" spans="2:14" ht="24" hidden="1" customHeight="1" x14ac:dyDescent="0.15">
      <c r="B82" s="176"/>
      <c r="C82" s="177"/>
      <c r="D82" s="178"/>
      <c r="E82" s="360"/>
      <c r="F82" s="82"/>
      <c r="G82" s="178"/>
      <c r="H82" s="179">
        <v>0.44030000000000002</v>
      </c>
      <c r="I82" s="180"/>
      <c r="J82" s="181">
        <f>(((((D81+G81)*H82)/30)*I81)/9)*1</f>
        <v>2.4656800000000008</v>
      </c>
      <c r="K82" s="181">
        <f>C81*J82</f>
        <v>27.12248000000001</v>
      </c>
      <c r="L82" s="85"/>
      <c r="M82" s="171" t="s">
        <v>26</v>
      </c>
      <c r="N82" s="171"/>
    </row>
    <row r="83" spans="2:14" ht="12" hidden="1" x14ac:dyDescent="0.15">
      <c r="B83" s="183" t="s">
        <v>25</v>
      </c>
      <c r="C83" s="184">
        <v>11</v>
      </c>
      <c r="D83" s="181">
        <f>$I$75</f>
        <v>0</v>
      </c>
      <c r="E83" s="361">
        <f>+$E$11</f>
        <v>0</v>
      </c>
      <c r="F83" s="36">
        <v>0.08</v>
      </c>
      <c r="G83" s="181">
        <f>(D83+E83)*F83</f>
        <v>0</v>
      </c>
      <c r="H83" s="179">
        <v>0.55969999999999998</v>
      </c>
      <c r="I83" s="185">
        <v>4</v>
      </c>
      <c r="J83" s="181">
        <f>(((((D83+G83)*H83)/30)*I83)/15)*12</f>
        <v>0</v>
      </c>
      <c r="K83" s="181">
        <f>C83*J83</f>
        <v>0</v>
      </c>
      <c r="L83" s="38">
        <f>K83/30*$M$74</f>
        <v>0</v>
      </c>
      <c r="M83" s="171"/>
      <c r="N83" s="171"/>
    </row>
    <row r="84" spans="2:14" ht="12" hidden="1" x14ac:dyDescent="0.15">
      <c r="B84" s="183" t="s">
        <v>63</v>
      </c>
      <c r="C84" s="184">
        <v>1</v>
      </c>
      <c r="D84" s="181">
        <f>$I$75</f>
        <v>0</v>
      </c>
      <c r="E84" s="361">
        <f>+$E$11</f>
        <v>0</v>
      </c>
      <c r="F84" s="36">
        <v>0.08</v>
      </c>
      <c r="G84" s="181">
        <f>(D84+E84)*F84</f>
        <v>0</v>
      </c>
      <c r="H84" s="179">
        <v>0.55969999999999998</v>
      </c>
      <c r="I84" s="185">
        <v>4</v>
      </c>
      <c r="J84" s="181">
        <f>(((((D84+G84)*H84)/30)*I84)/15)*8</f>
        <v>0</v>
      </c>
      <c r="K84" s="181">
        <f>C84*J84</f>
        <v>0</v>
      </c>
      <c r="L84" s="38">
        <f>K84/30*$M$74</f>
        <v>0</v>
      </c>
      <c r="M84" s="171"/>
      <c r="N84" s="171"/>
    </row>
    <row r="85" spans="2:14" ht="36" hidden="1" x14ac:dyDescent="0.15">
      <c r="B85" s="183" t="s">
        <v>28</v>
      </c>
      <c r="C85" s="184">
        <v>4</v>
      </c>
      <c r="D85" s="181">
        <f>$I$75</f>
        <v>0</v>
      </c>
      <c r="E85" s="361">
        <f>+$E$13</f>
        <v>0</v>
      </c>
      <c r="F85" s="36">
        <v>0.08</v>
      </c>
      <c r="G85" s="181">
        <f>(D85+E85)*F85</f>
        <v>0</v>
      </c>
      <c r="H85" s="186">
        <v>1</v>
      </c>
      <c r="I85" s="185">
        <v>30</v>
      </c>
      <c r="J85" s="181">
        <f>(((((D85+G85)*H85)/30)*I85)/24)*24</f>
        <v>0</v>
      </c>
      <c r="K85" s="181">
        <f>C85*J85</f>
        <v>0</v>
      </c>
      <c r="L85" s="38">
        <f>K85/30*$M$74</f>
        <v>0</v>
      </c>
    </row>
    <row r="86" spans="2:14" ht="24" hidden="1" x14ac:dyDescent="0.15">
      <c r="B86" s="183" t="s">
        <v>29</v>
      </c>
      <c r="C86" s="184">
        <v>1</v>
      </c>
      <c r="D86" s="181">
        <f>$I$75</f>
        <v>0</v>
      </c>
      <c r="E86" s="361">
        <f>+$E$13</f>
        <v>0</v>
      </c>
      <c r="F86" s="36">
        <v>0.11</v>
      </c>
      <c r="G86" s="181">
        <f>(D86+E86)*F86</f>
        <v>0</v>
      </c>
      <c r="H86" s="186">
        <v>1</v>
      </c>
      <c r="I86" s="185">
        <v>30</v>
      </c>
      <c r="J86" s="181">
        <f>(((((D86+G86)*H86)/30)*I86)/24)*24</f>
        <v>0</v>
      </c>
      <c r="K86" s="181">
        <f>C86*J86</f>
        <v>0</v>
      </c>
      <c r="L86" s="38">
        <f>K86/30*$M$74</f>
        <v>0</v>
      </c>
    </row>
    <row r="87" spans="2:14" ht="25.5" hidden="1" customHeight="1" x14ac:dyDescent="0.15">
      <c r="B87" s="187" t="s">
        <v>30</v>
      </c>
      <c r="C87" s="177">
        <v>2</v>
      </c>
      <c r="D87" s="178">
        <f>$I$75</f>
        <v>0</v>
      </c>
      <c r="E87" s="362">
        <f>$E$13</f>
        <v>0</v>
      </c>
      <c r="F87" s="82">
        <v>0.11</v>
      </c>
      <c r="G87" s="188">
        <f>(D87+E87)*F87</f>
        <v>0</v>
      </c>
      <c r="H87" s="179">
        <v>0.55969999999999998</v>
      </c>
      <c r="I87" s="180">
        <v>20</v>
      </c>
      <c r="J87" s="181">
        <f>(((((D87+G87)*H87)/30)*I87)/15)*15</f>
        <v>0</v>
      </c>
      <c r="K87" s="181">
        <f>C87*J87</f>
        <v>0</v>
      </c>
      <c r="L87" s="84">
        <f>(K87+K88)/30*$M$74</f>
        <v>0</v>
      </c>
    </row>
    <row r="88" spans="2:14" ht="25.5" hidden="1" customHeight="1" x14ac:dyDescent="0.15">
      <c r="B88" s="187"/>
      <c r="C88" s="177"/>
      <c r="D88" s="178"/>
      <c r="E88" s="363"/>
      <c r="F88" s="82"/>
      <c r="G88" s="189"/>
      <c r="H88" s="179">
        <v>0.44030000000000002</v>
      </c>
      <c r="I88" s="180"/>
      <c r="J88" s="181">
        <f>(((((D87+G87)*H88)/30)*I87)/9)*1</f>
        <v>0</v>
      </c>
      <c r="K88" s="181">
        <f>C87*J88</f>
        <v>0</v>
      </c>
      <c r="L88" s="85"/>
    </row>
    <row r="89" spans="2:14" ht="25.5" hidden="1" customHeight="1" thickBot="1" x14ac:dyDescent="0.2">
      <c r="B89" s="190" t="s">
        <v>31</v>
      </c>
      <c r="C89" s="191">
        <v>2</v>
      </c>
      <c r="D89" s="192">
        <f>$I$75</f>
        <v>0</v>
      </c>
      <c r="E89" s="361">
        <f>+$E$13</f>
        <v>0</v>
      </c>
      <c r="F89" s="39">
        <v>0.11</v>
      </c>
      <c r="G89" s="192">
        <f>(D89+E89)*F89</f>
        <v>0</v>
      </c>
      <c r="H89" s="193">
        <v>0.55969999999999998</v>
      </c>
      <c r="I89" s="194">
        <v>4</v>
      </c>
      <c r="J89" s="192">
        <f>(((((D89+G89)*H89)/30)*I89)/15)*12</f>
        <v>0</v>
      </c>
      <c r="K89" s="192">
        <f>C89*J89</f>
        <v>0</v>
      </c>
      <c r="L89" s="37">
        <f>K89/30*$M$74</f>
        <v>0</v>
      </c>
    </row>
    <row r="90" spans="2:14" ht="25.5" hidden="1" customHeight="1" x14ac:dyDescent="0.15">
      <c r="B90" s="195" t="s">
        <v>64</v>
      </c>
      <c r="C90" s="196"/>
      <c r="D90" s="196"/>
      <c r="E90" s="196"/>
      <c r="F90" s="196"/>
      <c r="G90" s="196"/>
      <c r="H90" s="196"/>
      <c r="I90" s="196"/>
      <c r="J90" s="197" t="s">
        <v>65</v>
      </c>
      <c r="K90" s="198"/>
      <c r="L90" s="199"/>
      <c r="N90" s="200"/>
    </row>
    <row r="91" spans="2:14" ht="25.5" hidden="1" customHeight="1" x14ac:dyDescent="0.15">
      <c r="B91" s="176" t="s">
        <v>133</v>
      </c>
      <c r="C91" s="177">
        <v>4</v>
      </c>
      <c r="D91" s="178">
        <f>$I$75</f>
        <v>0</v>
      </c>
      <c r="E91" s="360">
        <f>+$E$13</f>
        <v>0</v>
      </c>
      <c r="F91" s="82">
        <v>0.08</v>
      </c>
      <c r="G91" s="178">
        <f>(D91+E91)*F91</f>
        <v>0</v>
      </c>
      <c r="H91" s="179">
        <v>0.55969999999999998</v>
      </c>
      <c r="I91" s="180">
        <v>20</v>
      </c>
      <c r="J91" s="181">
        <f>(((((D91+G91)*H91)/30)*I91)/15)*15</f>
        <v>0</v>
      </c>
      <c r="K91" s="181">
        <f>C91*J91</f>
        <v>0</v>
      </c>
      <c r="L91" s="84">
        <f>(K91+K92)/30*$M$75</f>
        <v>0</v>
      </c>
      <c r="N91" s="200"/>
    </row>
    <row r="92" spans="2:14" ht="25.5" hidden="1" customHeight="1" x14ac:dyDescent="0.15">
      <c r="B92" s="176"/>
      <c r="C92" s="177"/>
      <c r="D92" s="178"/>
      <c r="E92" s="360"/>
      <c r="F92" s="82"/>
      <c r="G92" s="178"/>
      <c r="H92" s="179">
        <v>0.44030000000000002</v>
      </c>
      <c r="I92" s="180"/>
      <c r="J92" s="181">
        <f>(((((D91+G91)*H92)/30)*I91)/9)*1</f>
        <v>0</v>
      </c>
      <c r="K92" s="181">
        <f>C91*J92</f>
        <v>0</v>
      </c>
      <c r="L92" s="85"/>
      <c r="N92" s="200"/>
    </row>
    <row r="93" spans="2:14" ht="25.5" hidden="1" customHeight="1" thickBot="1" x14ac:dyDescent="0.2">
      <c r="B93" s="201" t="s">
        <v>25</v>
      </c>
      <c r="C93" s="202">
        <v>4</v>
      </c>
      <c r="D93" s="203">
        <f>$I$75</f>
        <v>0</v>
      </c>
      <c r="E93" s="364">
        <f>+$E$13</f>
        <v>0</v>
      </c>
      <c r="F93" s="40">
        <v>0.08</v>
      </c>
      <c r="G93" s="203">
        <f>(D93+E93)*F93</f>
        <v>0</v>
      </c>
      <c r="H93" s="204">
        <v>0.55969999999999998</v>
      </c>
      <c r="I93" s="205">
        <v>4</v>
      </c>
      <c r="J93" s="203">
        <f>(((((D93+G93)*H93)/30)*I93)/15)*12</f>
        <v>0</v>
      </c>
      <c r="K93" s="203">
        <f>C93*J93</f>
        <v>0</v>
      </c>
      <c r="L93" s="41">
        <f>K93/30*$M$75</f>
        <v>0</v>
      </c>
      <c r="N93" s="200"/>
    </row>
    <row r="94" spans="2:14" ht="25.5" hidden="1" customHeight="1" x14ac:dyDescent="0.15">
      <c r="B94" s="176" t="s">
        <v>133</v>
      </c>
      <c r="C94" s="177">
        <v>1</v>
      </c>
      <c r="D94" s="178">
        <f>$I$75</f>
        <v>0</v>
      </c>
      <c r="E94" s="360">
        <f>+$E$13</f>
        <v>0</v>
      </c>
      <c r="F94" s="82">
        <v>0.11</v>
      </c>
      <c r="G94" s="178">
        <f>(D94+E94)*F94</f>
        <v>0</v>
      </c>
      <c r="H94" s="179">
        <v>0.55969999999999998</v>
      </c>
      <c r="I94" s="180">
        <v>20</v>
      </c>
      <c r="J94" s="181">
        <f>(((((D94+G94)*H94)/30)*I94)/15)*15</f>
        <v>0</v>
      </c>
      <c r="K94" s="181">
        <f>C94*J94</f>
        <v>0</v>
      </c>
      <c r="L94" s="84">
        <f>(K94+K95)/30*$M$75</f>
        <v>0</v>
      </c>
      <c r="N94" s="200"/>
    </row>
    <row r="95" spans="2:14" ht="25.5" hidden="1" customHeight="1" x14ac:dyDescent="0.15">
      <c r="B95" s="176"/>
      <c r="C95" s="177"/>
      <c r="D95" s="178"/>
      <c r="E95" s="360"/>
      <c r="F95" s="82"/>
      <c r="G95" s="178"/>
      <c r="H95" s="179">
        <v>0.44030000000000002</v>
      </c>
      <c r="I95" s="180"/>
      <c r="J95" s="181">
        <f>(((((D94+G94)*H95)/30)*I94)/9)*1</f>
        <v>0</v>
      </c>
      <c r="K95" s="181">
        <f>C94*J95</f>
        <v>0</v>
      </c>
      <c r="L95" s="85"/>
      <c r="N95" s="200"/>
    </row>
    <row r="96" spans="2:14" ht="25.5" hidden="1" customHeight="1" thickBot="1" x14ac:dyDescent="0.2">
      <c r="B96" s="201" t="s">
        <v>25</v>
      </c>
      <c r="C96" s="202">
        <v>1</v>
      </c>
      <c r="D96" s="203">
        <f>$I$75</f>
        <v>0</v>
      </c>
      <c r="E96" s="364">
        <f>+$E$13</f>
        <v>0</v>
      </c>
      <c r="F96" s="40">
        <v>0.11</v>
      </c>
      <c r="G96" s="203">
        <f>(D96+E96)*F96</f>
        <v>0</v>
      </c>
      <c r="H96" s="204">
        <v>0.55969999999999998</v>
      </c>
      <c r="I96" s="205">
        <v>4</v>
      </c>
      <c r="J96" s="203">
        <f>(((((D96+G96)*H96)/30)*I96)/15)*12</f>
        <v>0</v>
      </c>
      <c r="K96" s="203">
        <f>C96*J96</f>
        <v>0</v>
      </c>
      <c r="L96" s="41">
        <f>K96/30*$M$75</f>
        <v>0</v>
      </c>
      <c r="N96" s="200"/>
    </row>
    <row r="97" spans="1:18" ht="11.25" hidden="1" customHeight="1" thickBot="1" x14ac:dyDescent="0.2">
      <c r="B97" s="206"/>
      <c r="C97" s="207"/>
      <c r="D97" s="208"/>
      <c r="E97" s="209"/>
      <c r="F97" s="42"/>
      <c r="G97" s="208"/>
      <c r="H97" s="210"/>
      <c r="I97" s="211"/>
      <c r="J97" s="208"/>
      <c r="K97" s="208"/>
      <c r="L97" s="43"/>
      <c r="M97" s="200"/>
      <c r="N97" s="200"/>
    </row>
    <row r="98" spans="1:18" hidden="1" x14ac:dyDescent="0.15">
      <c r="B98" s="212" t="s">
        <v>34</v>
      </c>
      <c r="C98" s="213"/>
      <c r="D98" s="213"/>
      <c r="E98" s="213"/>
      <c r="F98" s="213"/>
      <c r="G98" s="213"/>
      <c r="H98" s="213"/>
      <c r="I98" s="213"/>
      <c r="J98" s="213"/>
      <c r="K98" s="213"/>
      <c r="L98" s="214"/>
      <c r="M98" s="200"/>
      <c r="N98" s="200"/>
      <c r="O98" s="62"/>
      <c r="P98" s="200"/>
    </row>
    <row r="99" spans="1:18" hidden="1" x14ac:dyDescent="0.15">
      <c r="B99" s="215" t="s">
        <v>61</v>
      </c>
      <c r="C99" s="216"/>
      <c r="D99" s="216"/>
      <c r="E99" s="216"/>
      <c r="F99" s="216"/>
      <c r="G99" s="216"/>
      <c r="H99" s="216"/>
      <c r="I99" s="216"/>
      <c r="J99" s="217" t="s">
        <v>66</v>
      </c>
      <c r="K99" s="217"/>
      <c r="L99" s="218"/>
      <c r="M99" s="200"/>
      <c r="N99" s="200"/>
      <c r="O99" s="62"/>
      <c r="P99" s="200"/>
    </row>
    <row r="100" spans="1:18" ht="24" hidden="1" x14ac:dyDescent="0.15">
      <c r="B100" s="219" t="s">
        <v>136</v>
      </c>
      <c r="C100" s="184">
        <v>3</v>
      </c>
      <c r="D100" s="181">
        <f>$I$75</f>
        <v>0</v>
      </c>
      <c r="E100" s="361">
        <f>$E$13</f>
        <v>0</v>
      </c>
      <c r="F100" s="36">
        <v>0.08</v>
      </c>
      <c r="G100" s="181">
        <f>(D100+E100)*F100</f>
        <v>0</v>
      </c>
      <c r="H100" s="186">
        <v>1</v>
      </c>
      <c r="I100" s="185">
        <v>30</v>
      </c>
      <c r="J100" s="181">
        <f>(((((D100+G100)*H100)/30)*I100)/24)*24</f>
        <v>0</v>
      </c>
      <c r="K100" s="181">
        <f>C100*J100</f>
        <v>0</v>
      </c>
      <c r="L100" s="38">
        <f>K100/30*$M$74</f>
        <v>0</v>
      </c>
      <c r="M100" s="200"/>
      <c r="N100" s="200"/>
      <c r="O100" s="62"/>
      <c r="P100" s="200"/>
    </row>
    <row r="101" spans="1:18" ht="24" hidden="1" customHeight="1" x14ac:dyDescent="0.15">
      <c r="B101" s="187" t="s">
        <v>137</v>
      </c>
      <c r="C101" s="177">
        <v>1</v>
      </c>
      <c r="D101" s="178">
        <f>$I$75</f>
        <v>0</v>
      </c>
      <c r="E101" s="362">
        <f>$E$13</f>
        <v>0</v>
      </c>
      <c r="F101" s="82">
        <v>0.11</v>
      </c>
      <c r="G101" s="178">
        <f>(D101+E101)*F101</f>
        <v>0</v>
      </c>
      <c r="H101" s="179">
        <v>0.55969999999999998</v>
      </c>
      <c r="I101" s="180">
        <v>24</v>
      </c>
      <c r="J101" s="181">
        <f>(((((D101+G101)*H101)/30)*I101)/15)*15</f>
        <v>0</v>
      </c>
      <c r="K101" s="181">
        <f>C101*J101</f>
        <v>0</v>
      </c>
      <c r="L101" s="84">
        <f>(K101+K102)/30*$M$74</f>
        <v>0</v>
      </c>
      <c r="M101" s="200"/>
      <c r="N101" s="200"/>
      <c r="O101" s="62"/>
      <c r="P101" s="200"/>
    </row>
    <row r="102" spans="1:18" ht="22.5" hidden="1" customHeight="1" x14ac:dyDescent="0.15">
      <c r="B102" s="187"/>
      <c r="C102" s="177"/>
      <c r="D102" s="178"/>
      <c r="E102" s="363"/>
      <c r="F102" s="82"/>
      <c r="G102" s="178"/>
      <c r="H102" s="179">
        <v>0.44030000000000002</v>
      </c>
      <c r="I102" s="180"/>
      <c r="J102" s="181">
        <f>(((((D101+G101)*H102)/30)*I101)/9)*1</f>
        <v>0</v>
      </c>
      <c r="K102" s="181">
        <f>C101*J102</f>
        <v>0</v>
      </c>
      <c r="L102" s="85"/>
      <c r="M102" s="200"/>
      <c r="N102" s="200"/>
      <c r="O102" s="62"/>
      <c r="P102" s="200"/>
    </row>
    <row r="103" spans="1:18" ht="22.5" hidden="1" customHeight="1" thickBot="1" x14ac:dyDescent="0.2">
      <c r="B103" s="201" t="s">
        <v>138</v>
      </c>
      <c r="C103" s="202">
        <v>1</v>
      </c>
      <c r="D103" s="220">
        <f>$I$75</f>
        <v>0</v>
      </c>
      <c r="E103" s="365">
        <f>$E$13</f>
        <v>0</v>
      </c>
      <c r="F103" s="44">
        <v>0.08</v>
      </c>
      <c r="G103" s="220">
        <f>(D103+E103)*F103</f>
        <v>0</v>
      </c>
      <c r="H103" s="221">
        <v>0.55969999999999998</v>
      </c>
      <c r="I103" s="222">
        <v>20</v>
      </c>
      <c r="J103" s="220">
        <f>(((((D103+G103)*H103)/30)*I103)/15)*12</f>
        <v>0</v>
      </c>
      <c r="K103" s="220">
        <f>C103*J103</f>
        <v>0</v>
      </c>
      <c r="L103" s="38">
        <f>K103/30*$M$74</f>
        <v>0</v>
      </c>
      <c r="M103" s="200"/>
      <c r="N103" s="200"/>
      <c r="O103" s="62"/>
      <c r="P103" s="200"/>
    </row>
    <row r="104" spans="1:18" ht="12" hidden="1" customHeight="1" thickBot="1" x14ac:dyDescent="0.2">
      <c r="B104" s="223"/>
      <c r="C104" s="224"/>
      <c r="D104" s="225"/>
      <c r="E104" s="226"/>
      <c r="F104" s="45"/>
      <c r="G104" s="225"/>
      <c r="H104" s="227"/>
      <c r="I104" s="228"/>
      <c r="J104" s="225"/>
      <c r="K104" s="225"/>
      <c r="L104" s="35"/>
      <c r="M104" s="200"/>
      <c r="N104" s="200"/>
      <c r="O104" s="62"/>
      <c r="P104" s="200"/>
    </row>
    <row r="105" spans="1:18" ht="15" hidden="1" customHeight="1" x14ac:dyDescent="0.15">
      <c r="B105" s="229" t="s">
        <v>36</v>
      </c>
      <c r="C105" s="230"/>
      <c r="D105" s="230"/>
      <c r="E105" s="230"/>
      <c r="F105" s="230"/>
      <c r="G105" s="230"/>
      <c r="H105" s="230"/>
      <c r="I105" s="230"/>
      <c r="J105" s="230"/>
      <c r="K105" s="230"/>
      <c r="L105" s="231"/>
      <c r="M105" s="200"/>
      <c r="N105" s="200"/>
      <c r="O105" s="62"/>
      <c r="P105" s="200"/>
    </row>
    <row r="106" spans="1:18" ht="15" hidden="1" customHeight="1" thickBot="1" x14ac:dyDescent="0.2">
      <c r="B106" s="232" t="s">
        <v>61</v>
      </c>
      <c r="C106" s="233"/>
      <c r="D106" s="233"/>
      <c r="E106" s="233"/>
      <c r="F106" s="233"/>
      <c r="G106" s="233"/>
      <c r="H106" s="233"/>
      <c r="I106" s="233"/>
      <c r="J106" s="234" t="s">
        <v>66</v>
      </c>
      <c r="K106" s="235"/>
      <c r="L106" s="236"/>
      <c r="M106" s="200"/>
      <c r="N106" s="200"/>
      <c r="O106" s="62"/>
      <c r="P106" s="200"/>
    </row>
    <row r="107" spans="1:18" ht="39" hidden="1" customHeight="1" thickBot="1" x14ac:dyDescent="0.2">
      <c r="B107" s="237" t="s">
        <v>38</v>
      </c>
      <c r="C107" s="238">
        <v>1</v>
      </c>
      <c r="D107" s="239">
        <f>$I$75</f>
        <v>0</v>
      </c>
      <c r="E107" s="254">
        <f>$E$13</f>
        <v>0</v>
      </c>
      <c r="F107" s="46">
        <v>0.1</v>
      </c>
      <c r="G107" s="239">
        <f>(D107+E107)*F107</f>
        <v>0</v>
      </c>
      <c r="H107" s="240">
        <v>1</v>
      </c>
      <c r="I107" s="241">
        <v>30</v>
      </c>
      <c r="J107" s="239">
        <f>(((((D107+G107)*H107)/30)*I107)/24)*24</f>
        <v>0</v>
      </c>
      <c r="K107" s="239">
        <f>C107*J107</f>
        <v>0</v>
      </c>
      <c r="L107" s="47">
        <f>K107/30*$M$74</f>
        <v>0</v>
      </c>
      <c r="M107" s="200"/>
      <c r="N107" s="200"/>
      <c r="O107" s="62"/>
      <c r="P107" s="200"/>
    </row>
    <row r="108" spans="1:18" ht="38.25" hidden="1" customHeight="1" x14ac:dyDescent="0.15">
      <c r="B108" s="183" t="s">
        <v>139</v>
      </c>
      <c r="C108" s="184">
        <v>1</v>
      </c>
      <c r="D108" s="242">
        <f>$I$75</f>
        <v>0</v>
      </c>
      <c r="E108" s="254">
        <f>$E$13</f>
        <v>0</v>
      </c>
      <c r="F108" s="48">
        <v>0.08</v>
      </c>
      <c r="G108" s="242">
        <f>(D108+E108)*F108</f>
        <v>0</v>
      </c>
      <c r="H108" s="243">
        <v>1</v>
      </c>
      <c r="I108" s="244">
        <v>30</v>
      </c>
      <c r="J108" s="242">
        <f>(((((D108+G108)*H108)/30)*I108)/24)*24</f>
        <v>0</v>
      </c>
      <c r="K108" s="242">
        <f>C108*J108</f>
        <v>0</v>
      </c>
      <c r="L108" s="49">
        <f>(K108/30)*$M$74</f>
        <v>0</v>
      </c>
      <c r="M108" s="200"/>
      <c r="N108" s="249"/>
      <c r="O108" s="62"/>
      <c r="P108" s="200"/>
    </row>
    <row r="109" spans="1:18" s="249" customFormat="1" ht="24" hidden="1" customHeight="1" x14ac:dyDescent="0.15">
      <c r="A109" s="200"/>
      <c r="B109" s="176" t="s">
        <v>140</v>
      </c>
      <c r="C109" s="177">
        <v>0</v>
      </c>
      <c r="D109" s="245">
        <f>$I$75</f>
        <v>0</v>
      </c>
      <c r="E109" s="246">
        <f>$E$13</f>
        <v>0</v>
      </c>
      <c r="F109" s="90">
        <v>0.08</v>
      </c>
      <c r="G109" s="245">
        <f>(D109+E109)*F109</f>
        <v>0</v>
      </c>
      <c r="H109" s="247">
        <v>0.55969999999999998</v>
      </c>
      <c r="I109" s="248">
        <v>20</v>
      </c>
      <c r="J109" s="242">
        <f>(((((D109+G109)*H109)/30)*I109)/15)*15</f>
        <v>0</v>
      </c>
      <c r="K109" s="242">
        <f>C109*J109</f>
        <v>0</v>
      </c>
      <c r="L109" s="91">
        <f>(+K109+K110)/30*$M$74</f>
        <v>0</v>
      </c>
      <c r="M109" s="200"/>
      <c r="O109" s="60"/>
      <c r="R109" s="250"/>
    </row>
    <row r="110" spans="1:18" s="249" customFormat="1" ht="24" hidden="1" customHeight="1" thickBot="1" x14ac:dyDescent="0.2">
      <c r="A110" s="200"/>
      <c r="B110" s="176"/>
      <c r="C110" s="177"/>
      <c r="D110" s="245"/>
      <c r="E110" s="251"/>
      <c r="F110" s="90"/>
      <c r="G110" s="245"/>
      <c r="H110" s="247">
        <v>0.44030000000000002</v>
      </c>
      <c r="I110" s="248"/>
      <c r="J110" s="242">
        <f>(((((D109+G109)*H110)/30)*I109)/9)*1</f>
        <v>0</v>
      </c>
      <c r="K110" s="242">
        <f>C109*J110</f>
        <v>0</v>
      </c>
      <c r="L110" s="91"/>
      <c r="M110" s="200"/>
      <c r="O110" s="60"/>
      <c r="R110" s="250"/>
    </row>
    <row r="111" spans="1:18" s="249" customFormat="1" ht="24" hidden="1" customHeight="1" thickBot="1" x14ac:dyDescent="0.2">
      <c r="A111" s="200"/>
      <c r="B111" s="252" t="s">
        <v>141</v>
      </c>
      <c r="C111" s="253">
        <v>0</v>
      </c>
      <c r="D111" s="220">
        <f>$I$75</f>
        <v>0</v>
      </c>
      <c r="E111" s="254">
        <f>$E$13</f>
        <v>0</v>
      </c>
      <c r="F111" s="44">
        <v>0.08</v>
      </c>
      <c r="G111" s="220">
        <f>(D111+E111)*F111</f>
        <v>0</v>
      </c>
      <c r="H111" s="221">
        <v>0.55969999999999998</v>
      </c>
      <c r="I111" s="222">
        <v>4</v>
      </c>
      <c r="J111" s="220">
        <f>(((((D111+G111)*H111)/30)*I111)/15)*12</f>
        <v>0</v>
      </c>
      <c r="K111" s="220">
        <f>C111*J111</f>
        <v>0</v>
      </c>
      <c r="L111" s="41">
        <f>K111/30*$M$74</f>
        <v>0</v>
      </c>
      <c r="M111" s="200"/>
      <c r="N111" s="200"/>
      <c r="O111" s="60"/>
      <c r="R111" s="250"/>
    </row>
    <row r="112" spans="1:18" ht="24" hidden="1" customHeight="1" x14ac:dyDescent="0.15">
      <c r="B112" s="255" t="s">
        <v>142</v>
      </c>
      <c r="C112" s="256">
        <v>0</v>
      </c>
      <c r="D112" s="257">
        <f>$I$75</f>
        <v>0</v>
      </c>
      <c r="E112" s="258">
        <f>$E$13</f>
        <v>0</v>
      </c>
      <c r="F112" s="86">
        <v>0.11</v>
      </c>
      <c r="G112" s="257">
        <f>(D112+E112)*F112</f>
        <v>0</v>
      </c>
      <c r="H112" s="259">
        <v>0.55969999999999998</v>
      </c>
      <c r="I112" s="260">
        <v>20</v>
      </c>
      <c r="J112" s="261">
        <f>(((((D112+G112)*H112)/30)*I112)/15)*15</f>
        <v>0</v>
      </c>
      <c r="K112" s="261">
        <f>C112*J112</f>
        <v>0</v>
      </c>
      <c r="L112" s="88">
        <f>(+K112+K113)/30*$M$74</f>
        <v>0</v>
      </c>
      <c r="M112" s="200"/>
      <c r="N112" s="200"/>
      <c r="O112" s="62"/>
      <c r="P112" s="200"/>
    </row>
    <row r="113" spans="2:16" ht="24" hidden="1" customHeight="1" thickBot="1" x14ac:dyDescent="0.2">
      <c r="B113" s="262"/>
      <c r="C113" s="263"/>
      <c r="D113" s="264"/>
      <c r="E113" s="265"/>
      <c r="F113" s="87"/>
      <c r="G113" s="264"/>
      <c r="H113" s="259">
        <v>0.44030000000000002</v>
      </c>
      <c r="I113" s="266"/>
      <c r="J113" s="261">
        <f>(((((D112+G112)*H113)/30)*I112)/9)*1</f>
        <v>0</v>
      </c>
      <c r="K113" s="261">
        <f>C112*J113</f>
        <v>0</v>
      </c>
      <c r="L113" s="89"/>
      <c r="M113" s="200"/>
      <c r="N113" s="200"/>
      <c r="O113" s="62"/>
      <c r="P113" s="200"/>
    </row>
    <row r="114" spans="2:16" ht="27.75" hidden="1" customHeight="1" thickBot="1" x14ac:dyDescent="0.2">
      <c r="B114" s="267" t="s">
        <v>143</v>
      </c>
      <c r="C114" s="268">
        <v>0</v>
      </c>
      <c r="D114" s="269">
        <f>$I$75</f>
        <v>0</v>
      </c>
      <c r="E114" s="254">
        <f>$E$13</f>
        <v>0</v>
      </c>
      <c r="F114" s="50">
        <v>0.11</v>
      </c>
      <c r="G114" s="269">
        <f>(D114+E114)*F114</f>
        <v>0</v>
      </c>
      <c r="H114" s="270">
        <v>0.55969999999999998</v>
      </c>
      <c r="I114" s="271">
        <v>4</v>
      </c>
      <c r="J114" s="272">
        <f>(((((D114+G114)*H114)/30)*I114)/15)*12</f>
        <v>0</v>
      </c>
      <c r="K114" s="272">
        <f>C114*J114</f>
        <v>0</v>
      </c>
      <c r="L114" s="51">
        <f>K114/30*$M$74</f>
        <v>0</v>
      </c>
      <c r="M114" s="200"/>
      <c r="N114" s="200"/>
      <c r="O114" s="62"/>
      <c r="P114" s="200"/>
    </row>
    <row r="115" spans="2:16" ht="7.5" hidden="1" customHeight="1" x14ac:dyDescent="0.15">
      <c r="B115" s="273"/>
      <c r="C115" s="224"/>
      <c r="D115" s="274"/>
      <c r="E115" s="275"/>
      <c r="F115" s="52"/>
      <c r="G115" s="274"/>
      <c r="H115" s="276"/>
      <c r="I115" s="277"/>
      <c r="J115" s="274"/>
      <c r="K115" s="274"/>
      <c r="L115" s="53"/>
      <c r="M115" s="200"/>
      <c r="N115" s="200"/>
      <c r="O115" s="62"/>
      <c r="P115" s="200"/>
    </row>
    <row r="116" spans="2:16" ht="14.5" hidden="1" customHeight="1" x14ac:dyDescent="0.15">
      <c r="B116" s="278" t="s">
        <v>37</v>
      </c>
      <c r="C116" s="279"/>
      <c r="D116" s="279"/>
      <c r="E116" s="279"/>
      <c r="F116" s="279"/>
      <c r="G116" s="279"/>
      <c r="H116" s="279"/>
      <c r="I116" s="279"/>
      <c r="J116" s="279"/>
      <c r="K116" s="279"/>
      <c r="L116" s="280"/>
      <c r="M116" s="200"/>
      <c r="N116" s="200"/>
      <c r="O116" s="62"/>
      <c r="P116" s="200"/>
    </row>
    <row r="117" spans="2:16" ht="12" hidden="1" thickBot="1" x14ac:dyDescent="0.2">
      <c r="B117" s="281" t="s">
        <v>61</v>
      </c>
      <c r="C117" s="282"/>
      <c r="D117" s="282"/>
      <c r="E117" s="282"/>
      <c r="F117" s="282"/>
      <c r="G117" s="282"/>
      <c r="H117" s="282"/>
      <c r="I117" s="282"/>
      <c r="J117" s="174" t="s">
        <v>66</v>
      </c>
      <c r="K117" s="174"/>
      <c r="L117" s="175"/>
      <c r="M117" s="200"/>
      <c r="N117" s="200"/>
      <c r="O117" s="62"/>
      <c r="P117" s="200"/>
    </row>
    <row r="118" spans="2:16" ht="36" hidden="1" x14ac:dyDescent="0.15">
      <c r="B118" s="237" t="s">
        <v>68</v>
      </c>
      <c r="C118" s="238">
        <v>4</v>
      </c>
      <c r="D118" s="283">
        <f>$I$75</f>
        <v>0</v>
      </c>
      <c r="E118" s="366">
        <f>$E$13</f>
        <v>0</v>
      </c>
      <c r="F118" s="54">
        <v>0.08</v>
      </c>
      <c r="G118" s="283">
        <f>(D118+E118)*F118</f>
        <v>0</v>
      </c>
      <c r="H118" s="284">
        <v>1</v>
      </c>
      <c r="I118" s="285">
        <v>30</v>
      </c>
      <c r="J118" s="283">
        <f>(((((D118+G118)*H118)/30)*I118)/24)*24</f>
        <v>0</v>
      </c>
      <c r="K118" s="283">
        <f>C118*J118</f>
        <v>0</v>
      </c>
      <c r="L118" s="55">
        <f>K118/30*$M$74</f>
        <v>0</v>
      </c>
      <c r="M118" s="200"/>
      <c r="N118" s="63"/>
      <c r="O118" s="62"/>
      <c r="P118" s="200"/>
    </row>
    <row r="119" spans="2:16" ht="24" hidden="1" x14ac:dyDescent="0.15">
      <c r="B119" s="183" t="s">
        <v>29</v>
      </c>
      <c r="C119" s="184">
        <v>1</v>
      </c>
      <c r="D119" s="181">
        <f>$I$75</f>
        <v>0</v>
      </c>
      <c r="E119" s="361">
        <f>$E$13</f>
        <v>0</v>
      </c>
      <c r="F119" s="36">
        <v>0.11</v>
      </c>
      <c r="G119" s="181">
        <f>(D119+E119)*F119</f>
        <v>0</v>
      </c>
      <c r="H119" s="186">
        <v>1</v>
      </c>
      <c r="I119" s="185">
        <v>30</v>
      </c>
      <c r="J119" s="181">
        <f>(((((D119+G119)*H119)/30)*I119)/24)*24</f>
        <v>0</v>
      </c>
      <c r="K119" s="181">
        <f>C119*J119</f>
        <v>0</v>
      </c>
      <c r="L119" s="38">
        <f>K119/30*$M$74</f>
        <v>0</v>
      </c>
      <c r="M119" s="200"/>
      <c r="N119" s="286"/>
      <c r="O119" s="62"/>
      <c r="P119" s="200"/>
    </row>
    <row r="120" spans="2:16" ht="24" hidden="1" x14ac:dyDescent="0.15">
      <c r="B120" s="183" t="s">
        <v>38</v>
      </c>
      <c r="C120" s="184">
        <v>5</v>
      </c>
      <c r="D120" s="181">
        <f>$I$75</f>
        <v>0</v>
      </c>
      <c r="E120" s="361">
        <f>$E$13</f>
        <v>0</v>
      </c>
      <c r="F120" s="36">
        <v>0.1</v>
      </c>
      <c r="G120" s="181">
        <f>(D120+E120)*F120</f>
        <v>0</v>
      </c>
      <c r="H120" s="186">
        <v>1</v>
      </c>
      <c r="I120" s="185">
        <v>30</v>
      </c>
      <c r="J120" s="181">
        <f>(((((D120+G120)*H120)/30)*I120)/24)*24</f>
        <v>0</v>
      </c>
      <c r="K120" s="181">
        <f>C120*J120</f>
        <v>0</v>
      </c>
      <c r="L120" s="38">
        <f>K120/30*$M$74</f>
        <v>0</v>
      </c>
      <c r="M120" s="200"/>
      <c r="N120" s="286"/>
      <c r="O120" s="62"/>
      <c r="P120" s="200"/>
    </row>
    <row r="121" spans="2:16" ht="24" hidden="1" x14ac:dyDescent="0.15">
      <c r="B121" s="183" t="s">
        <v>39</v>
      </c>
      <c r="C121" s="184">
        <v>5</v>
      </c>
      <c r="D121" s="181">
        <f>$I$75</f>
        <v>0</v>
      </c>
      <c r="E121" s="361">
        <f>$E$13</f>
        <v>0</v>
      </c>
      <c r="F121" s="36">
        <v>0.08</v>
      </c>
      <c r="G121" s="181">
        <f>(D121+E121)*F121</f>
        <v>0</v>
      </c>
      <c r="H121" s="186">
        <v>1</v>
      </c>
      <c r="I121" s="185">
        <v>30</v>
      </c>
      <c r="J121" s="181">
        <f>(((((D121+G121)*H121)/30)*I121)/24)*24</f>
        <v>0</v>
      </c>
      <c r="K121" s="181">
        <f>C121*J121</f>
        <v>0</v>
      </c>
      <c r="L121" s="38">
        <f>K121/30*$M$74</f>
        <v>0</v>
      </c>
      <c r="M121" s="200"/>
      <c r="N121" s="286"/>
      <c r="O121" s="62"/>
      <c r="P121" s="200"/>
    </row>
    <row r="122" spans="2:16" ht="20.5" hidden="1" customHeight="1" x14ac:dyDescent="0.15">
      <c r="B122" s="287" t="s">
        <v>64</v>
      </c>
      <c r="C122" s="288"/>
      <c r="D122" s="288"/>
      <c r="E122" s="288"/>
      <c r="F122" s="288"/>
      <c r="G122" s="288"/>
      <c r="H122" s="288"/>
      <c r="I122" s="288"/>
      <c r="J122" s="289" t="s">
        <v>65</v>
      </c>
      <c r="K122" s="289"/>
      <c r="L122" s="290"/>
      <c r="M122" s="200"/>
      <c r="N122" s="286"/>
      <c r="O122" s="62"/>
      <c r="P122" s="200"/>
    </row>
    <row r="123" spans="2:16" ht="25" hidden="1" thickBot="1" x14ac:dyDescent="0.2">
      <c r="B123" s="291" t="s">
        <v>69</v>
      </c>
      <c r="C123" s="202">
        <v>2</v>
      </c>
      <c r="D123" s="203">
        <f>$I$75</f>
        <v>0</v>
      </c>
      <c r="E123" s="364">
        <f>$E$13</f>
        <v>0</v>
      </c>
      <c r="F123" s="40">
        <v>0.08</v>
      </c>
      <c r="G123" s="203">
        <f>(D123+E123)*F123</f>
        <v>0</v>
      </c>
      <c r="H123" s="204">
        <v>0.55969999999999998</v>
      </c>
      <c r="I123" s="205">
        <v>24</v>
      </c>
      <c r="J123" s="203">
        <f>(((((D123+G123)*H123)/30)*I123)/15)*12</f>
        <v>0</v>
      </c>
      <c r="K123" s="203">
        <f>C123*J123</f>
        <v>0</v>
      </c>
      <c r="L123" s="41">
        <f>K123/30*$M$75</f>
        <v>0</v>
      </c>
      <c r="M123" s="200"/>
      <c r="N123" s="286"/>
      <c r="O123" s="62"/>
      <c r="P123" s="200"/>
    </row>
    <row r="124" spans="2:16" ht="28.5" hidden="1" customHeight="1" x14ac:dyDescent="0.15">
      <c r="B124" s="292" t="s">
        <v>40</v>
      </c>
      <c r="C124" s="293">
        <v>10</v>
      </c>
      <c r="D124" s="181">
        <f>$I$75</f>
        <v>0</v>
      </c>
      <c r="E124" s="361">
        <f>$E$13</f>
        <v>0</v>
      </c>
      <c r="F124" s="36">
        <v>0.08</v>
      </c>
      <c r="G124" s="181">
        <f>(D124+E124)*F124</f>
        <v>0</v>
      </c>
      <c r="H124" s="179">
        <v>0.55969999999999998</v>
      </c>
      <c r="I124" s="185">
        <v>20</v>
      </c>
      <c r="J124" s="181">
        <f>(((((D124+G124)*H124)/30)*I124)/15)*12</f>
        <v>0</v>
      </c>
      <c r="K124" s="181">
        <f>C124*J124</f>
        <v>0</v>
      </c>
      <c r="L124" s="38">
        <f>(K124/30)*$M$75</f>
        <v>0</v>
      </c>
      <c r="M124" s="200"/>
      <c r="N124" s="286"/>
      <c r="O124" s="62"/>
      <c r="P124" s="200"/>
    </row>
    <row r="125" spans="2:16" ht="31.5" hidden="1" customHeight="1" x14ac:dyDescent="0.15">
      <c r="B125" s="292" t="s">
        <v>41</v>
      </c>
      <c r="C125" s="293">
        <v>4</v>
      </c>
      <c r="D125" s="181">
        <f>$I$75</f>
        <v>0</v>
      </c>
      <c r="E125" s="361">
        <f>$E$13</f>
        <v>0</v>
      </c>
      <c r="F125" s="36">
        <v>0.08</v>
      </c>
      <c r="G125" s="181">
        <f>(D125+E125)*F125</f>
        <v>0</v>
      </c>
      <c r="H125" s="179">
        <v>0.55969999999999998</v>
      </c>
      <c r="I125" s="185">
        <v>4</v>
      </c>
      <c r="J125" s="181">
        <f>(((((D125+G125)*H125)/30)*I125)/15)*8</f>
        <v>0</v>
      </c>
      <c r="K125" s="181">
        <f>C125*J125</f>
        <v>0</v>
      </c>
      <c r="L125" s="38">
        <f>(K125/30)*$M$75</f>
        <v>0</v>
      </c>
      <c r="M125" s="200"/>
      <c r="N125" s="286"/>
      <c r="O125" s="62"/>
      <c r="P125" s="200"/>
    </row>
    <row r="126" spans="2:16" ht="24" hidden="1" customHeight="1" x14ac:dyDescent="0.15">
      <c r="B126" s="294" t="s">
        <v>42</v>
      </c>
      <c r="C126" s="177">
        <v>1</v>
      </c>
      <c r="D126" s="178">
        <f>$I$75</f>
        <v>0</v>
      </c>
      <c r="E126" s="362">
        <f>$E$13</f>
        <v>0</v>
      </c>
      <c r="F126" s="82">
        <v>0.11</v>
      </c>
      <c r="G126" s="178">
        <f>(D126+E126)*F126</f>
        <v>0</v>
      </c>
      <c r="H126" s="179">
        <v>0.55969999999999998</v>
      </c>
      <c r="I126" s="295">
        <v>20</v>
      </c>
      <c r="J126" s="181">
        <f>(((((D126+G126)*H126)/30)*I126)/15)*15</f>
        <v>0</v>
      </c>
      <c r="K126" s="181">
        <f>C126*J126</f>
        <v>0</v>
      </c>
      <c r="L126" s="84">
        <f>(K126+K127)/30*$M$75</f>
        <v>0</v>
      </c>
      <c r="M126" s="200"/>
      <c r="N126" s="200"/>
      <c r="O126" s="62"/>
      <c r="P126" s="200"/>
    </row>
    <row r="127" spans="2:16" ht="24" hidden="1" customHeight="1" thickBot="1" x14ac:dyDescent="0.2">
      <c r="B127" s="296"/>
      <c r="C127" s="297"/>
      <c r="D127" s="298">
        <f>$I$5</f>
        <v>0</v>
      </c>
      <c r="E127" s="367"/>
      <c r="F127" s="83"/>
      <c r="G127" s="298"/>
      <c r="H127" s="204">
        <v>0.44030000000000002</v>
      </c>
      <c r="I127" s="299"/>
      <c r="J127" s="203">
        <f>(((((D126+G126)*H127)/30)*I126)/9)*1</f>
        <v>0</v>
      </c>
      <c r="K127" s="203">
        <f>C126*J127</f>
        <v>0</v>
      </c>
      <c r="L127" s="85"/>
      <c r="M127" s="200"/>
      <c r="N127" s="200"/>
      <c r="O127" s="62"/>
      <c r="P127" s="200"/>
    </row>
    <row r="128" spans="2:16" ht="40.5" hidden="1" customHeight="1" x14ac:dyDescent="0.15">
      <c r="B128" s="292" t="s">
        <v>43</v>
      </c>
      <c r="C128" s="184">
        <v>2</v>
      </c>
      <c r="D128" s="181">
        <f>$I$75</f>
        <v>0</v>
      </c>
      <c r="E128" s="361">
        <f>$E$13</f>
        <v>0</v>
      </c>
      <c r="F128" s="36">
        <v>0.11</v>
      </c>
      <c r="G128" s="181">
        <f>(D128+E128)*F128</f>
        <v>0</v>
      </c>
      <c r="H128" s="179">
        <v>0.55969999999999998</v>
      </c>
      <c r="I128" s="185">
        <v>20</v>
      </c>
      <c r="J128" s="181">
        <f>(((((D128+G128)*H128)/30)*I128)/15)*12</f>
        <v>0</v>
      </c>
      <c r="K128" s="181">
        <f>C128*J128</f>
        <v>0</v>
      </c>
      <c r="L128" s="38">
        <f>(K128/30)*$M$75</f>
        <v>0</v>
      </c>
      <c r="M128" s="286"/>
      <c r="N128" s="200"/>
      <c r="O128" s="62"/>
      <c r="P128" s="200"/>
    </row>
    <row r="129" spans="2:17" ht="24" hidden="1" customHeight="1" x14ac:dyDescent="0.15">
      <c r="B129" s="294" t="s">
        <v>42</v>
      </c>
      <c r="C129" s="177">
        <v>5</v>
      </c>
      <c r="D129" s="178">
        <f>$I$75</f>
        <v>0</v>
      </c>
      <c r="E129" s="362">
        <f>$E$13</f>
        <v>0</v>
      </c>
      <c r="F129" s="82">
        <v>0.08</v>
      </c>
      <c r="G129" s="178">
        <f>(D129+E129)*F129</f>
        <v>0</v>
      </c>
      <c r="H129" s="179">
        <v>0.55969999999999998</v>
      </c>
      <c r="I129" s="295">
        <v>20</v>
      </c>
      <c r="J129" s="181">
        <f>(((((D129+G129)*H129)/30)*I129)/15)*15</f>
        <v>0</v>
      </c>
      <c r="K129" s="181">
        <f>C129*J129</f>
        <v>0</v>
      </c>
      <c r="L129" s="84">
        <f>(K129+K130)/30*$M$75</f>
        <v>0</v>
      </c>
      <c r="M129" s="200"/>
      <c r="N129" s="200"/>
      <c r="O129" s="62"/>
      <c r="P129" s="200"/>
    </row>
    <row r="130" spans="2:17" ht="24" hidden="1" customHeight="1" thickBot="1" x14ac:dyDescent="0.2">
      <c r="B130" s="296"/>
      <c r="C130" s="297"/>
      <c r="D130" s="298">
        <f>$I$5</f>
        <v>0</v>
      </c>
      <c r="E130" s="367"/>
      <c r="F130" s="83"/>
      <c r="G130" s="298"/>
      <c r="H130" s="204">
        <v>0.44030000000000002</v>
      </c>
      <c r="I130" s="299"/>
      <c r="J130" s="203">
        <f>(((((D129+G129)*H130)/30)*I129)/9)*1</f>
        <v>0</v>
      </c>
      <c r="K130" s="203">
        <f>C129*J130</f>
        <v>0</v>
      </c>
      <c r="L130" s="85"/>
      <c r="M130" s="200"/>
      <c r="N130" s="200"/>
      <c r="O130" s="62"/>
      <c r="P130" s="200"/>
    </row>
    <row r="131" spans="2:17" hidden="1" x14ac:dyDescent="0.15">
      <c r="B131" s="301" t="s">
        <v>44</v>
      </c>
      <c r="C131" s="302"/>
      <c r="D131" s="302"/>
      <c r="E131" s="302"/>
      <c r="F131" s="302"/>
      <c r="G131" s="302"/>
      <c r="H131" s="302"/>
      <c r="I131" s="302"/>
      <c r="J131" s="302"/>
      <c r="K131" s="303"/>
      <c r="L131" s="304">
        <f>SUM(L81:L89)+SUM(L100:L103)+SUM(L107:L114)+SUM(L91:L96)+SUM(L118:L121)+SUM(L123:L130)</f>
        <v>1012.2604800000003</v>
      </c>
      <c r="M131" s="200"/>
      <c r="N131" s="200"/>
      <c r="O131" s="62"/>
      <c r="P131" s="200"/>
    </row>
    <row r="132" spans="2:17" hidden="1" x14ac:dyDescent="0.15">
      <c r="B132" s="305" t="s">
        <v>45</v>
      </c>
      <c r="C132" s="306"/>
      <c r="D132" s="306"/>
      <c r="E132" s="306"/>
      <c r="F132" s="306"/>
      <c r="G132" s="306"/>
      <c r="H132" s="306"/>
      <c r="I132" s="306"/>
      <c r="J132" s="306"/>
      <c r="K132" s="307"/>
      <c r="L132" s="308">
        <f>L131*10%</f>
        <v>101.22604800000003</v>
      </c>
      <c r="M132" s="200"/>
      <c r="N132" s="200"/>
      <c r="O132" s="62"/>
      <c r="P132" s="200"/>
    </row>
    <row r="133" spans="2:17" hidden="1" x14ac:dyDescent="0.15">
      <c r="B133" s="305" t="s">
        <v>46</v>
      </c>
      <c r="C133" s="306"/>
      <c r="D133" s="306"/>
      <c r="E133" s="306"/>
      <c r="F133" s="306"/>
      <c r="G133" s="306"/>
      <c r="H133" s="306"/>
      <c r="I133" s="306"/>
      <c r="J133" s="306"/>
      <c r="K133" s="307"/>
      <c r="L133" s="308">
        <f>L132*19%</f>
        <v>19.232949120000008</v>
      </c>
      <c r="M133" s="200"/>
      <c r="N133" s="200"/>
      <c r="O133" s="62"/>
      <c r="P133" s="200"/>
    </row>
    <row r="134" spans="2:17" hidden="1" x14ac:dyDescent="0.15">
      <c r="B134" s="309" t="s">
        <v>70</v>
      </c>
      <c r="C134" s="310"/>
      <c r="D134" s="310"/>
      <c r="E134" s="310"/>
      <c r="F134" s="310"/>
      <c r="G134" s="310"/>
      <c r="H134" s="310"/>
      <c r="I134" s="310"/>
      <c r="J134" s="310"/>
      <c r="K134" s="311"/>
      <c r="L134" s="312">
        <f>L131+L133</f>
        <v>1031.4934291200002</v>
      </c>
      <c r="M134" s="200"/>
      <c r="N134" s="200"/>
      <c r="O134" s="62"/>
      <c r="P134" s="200"/>
    </row>
    <row r="135" spans="2:17" ht="30.75" hidden="1" customHeight="1" x14ac:dyDescent="0.15">
      <c r="B135" s="313" t="s">
        <v>48</v>
      </c>
      <c r="C135" s="314" t="s">
        <v>49</v>
      </c>
      <c r="D135" s="315"/>
      <c r="E135" s="316"/>
      <c r="F135" s="317">
        <v>16</v>
      </c>
      <c r="G135" s="318" t="s">
        <v>50</v>
      </c>
      <c r="H135" s="368">
        <v>60000</v>
      </c>
      <c r="I135" s="317" t="s">
        <v>51</v>
      </c>
      <c r="J135" s="319">
        <f>F135*H135</f>
        <v>960000</v>
      </c>
      <c r="K135" s="318" t="s">
        <v>52</v>
      </c>
      <c r="L135" s="320">
        <f>(J135/30)*M74</f>
        <v>2880000</v>
      </c>
      <c r="M135" s="200"/>
      <c r="N135" s="200"/>
      <c r="O135" s="62"/>
      <c r="P135" s="200"/>
    </row>
    <row r="136" spans="2:17" ht="30.75" hidden="1" customHeight="1" x14ac:dyDescent="0.15">
      <c r="B136" s="321"/>
      <c r="C136" s="314" t="s">
        <v>53</v>
      </c>
      <c r="D136" s="315"/>
      <c r="E136" s="316"/>
      <c r="F136" s="317">
        <v>70</v>
      </c>
      <c r="G136" s="318" t="s">
        <v>50</v>
      </c>
      <c r="H136" s="368">
        <v>40000</v>
      </c>
      <c r="I136" s="317" t="s">
        <v>51</v>
      </c>
      <c r="J136" s="319">
        <f>F136*H136</f>
        <v>2800000</v>
      </c>
      <c r="K136" s="318" t="s">
        <v>52</v>
      </c>
      <c r="L136" s="320">
        <f>(J136/30)*M74</f>
        <v>8400000</v>
      </c>
      <c r="O136" s="62"/>
      <c r="P136" s="200"/>
    </row>
    <row r="137" spans="2:17" ht="28.5" hidden="1" customHeight="1" x14ac:dyDescent="0.15">
      <c r="B137" s="322"/>
      <c r="C137" s="314" t="s">
        <v>54</v>
      </c>
      <c r="D137" s="315"/>
      <c r="E137" s="316"/>
      <c r="F137" s="323">
        <v>7</v>
      </c>
      <c r="G137" s="324" t="s">
        <v>50</v>
      </c>
      <c r="H137" s="147">
        <v>30000</v>
      </c>
      <c r="I137" s="323" t="s">
        <v>51</v>
      </c>
      <c r="J137" s="146">
        <f>F137*H137</f>
        <v>210000</v>
      </c>
      <c r="K137" s="324" t="s">
        <v>55</v>
      </c>
      <c r="L137" s="320">
        <f>(J137/30)*M74</f>
        <v>630000</v>
      </c>
    </row>
    <row r="138" spans="2:17" ht="24" hidden="1" customHeight="1" x14ac:dyDescent="0.15">
      <c r="B138" s="325" t="s">
        <v>71</v>
      </c>
      <c r="C138" s="326"/>
      <c r="D138" s="326"/>
      <c r="E138" s="326"/>
      <c r="F138" s="326"/>
      <c r="G138" s="326"/>
      <c r="H138" s="326"/>
      <c r="I138" s="326"/>
      <c r="J138" s="326"/>
      <c r="K138" s="327"/>
      <c r="L138" s="308">
        <f>SUM(L135:L137)</f>
        <v>11910000</v>
      </c>
      <c r="M138" s="64"/>
    </row>
    <row r="139" spans="2:17" ht="24" hidden="1" customHeight="1" thickBot="1" x14ac:dyDescent="0.2">
      <c r="B139" s="328" t="s">
        <v>72</v>
      </c>
      <c r="C139" s="329"/>
      <c r="D139" s="329"/>
      <c r="E139" s="329"/>
      <c r="F139" s="329"/>
      <c r="G139" s="329"/>
      <c r="H139" s="329"/>
      <c r="I139" s="329"/>
      <c r="J139" s="329"/>
      <c r="K139" s="330"/>
      <c r="L139" s="331">
        <f>L134+L138</f>
        <v>11911031.493429121</v>
      </c>
    </row>
    <row r="140" spans="2:17" ht="15.75" hidden="1" customHeight="1" thickBot="1" x14ac:dyDescent="0.2">
      <c r="B140" s="369" t="s">
        <v>73</v>
      </c>
      <c r="C140" s="370"/>
      <c r="D140" s="370"/>
      <c r="E140" s="370"/>
      <c r="F140" s="370"/>
      <c r="G140" s="370"/>
      <c r="H140" s="370"/>
      <c r="I140" s="370"/>
      <c r="J140" s="370"/>
      <c r="K140" s="371"/>
      <c r="L140" s="372">
        <f>L70+L139</f>
        <v>11911031.493429121</v>
      </c>
      <c r="M140" s="200"/>
      <c r="N140" s="200"/>
      <c r="O140" s="65"/>
      <c r="P140" s="200"/>
      <c r="Q140" s="200"/>
    </row>
    <row r="141" spans="2:17" ht="15.75" hidden="1" customHeight="1" x14ac:dyDescent="0.15">
      <c r="B141" s="373"/>
      <c r="C141" s="373"/>
      <c r="D141" s="374"/>
      <c r="E141" s="373"/>
      <c r="F141" s="373"/>
      <c r="G141" s="374"/>
      <c r="H141" s="373"/>
      <c r="I141" s="373"/>
      <c r="J141" s="374"/>
      <c r="K141" s="374"/>
      <c r="L141" s="375"/>
      <c r="O141" s="66"/>
    </row>
    <row r="142" spans="2:17" x14ac:dyDescent="0.15">
      <c r="K142" s="376"/>
      <c r="O142" s="65"/>
      <c r="P142" s="200"/>
      <c r="Q142" s="200"/>
    </row>
    <row r="144" spans="2:17" hidden="1" x14ac:dyDescent="0.15">
      <c r="Q144" s="377"/>
    </row>
    <row r="145" spans="8:19" hidden="1" x14ac:dyDescent="0.15">
      <c r="M145" s="59"/>
    </row>
    <row r="146" spans="8:19" ht="12" hidden="1" thickBot="1" x14ac:dyDescent="0.2">
      <c r="O146" s="134"/>
    </row>
    <row r="147" spans="8:19" hidden="1" x14ac:dyDescent="0.15">
      <c r="M147" s="378" t="s">
        <v>74</v>
      </c>
      <c r="N147" s="379" t="s">
        <v>75</v>
      </c>
      <c r="O147" s="379" t="s">
        <v>76</v>
      </c>
      <c r="P147" s="380" t="s">
        <v>77</v>
      </c>
      <c r="Q147" s="381" t="s">
        <v>131</v>
      </c>
      <c r="R147" s="382" t="s">
        <v>129</v>
      </c>
      <c r="S147" s="383" t="s">
        <v>130</v>
      </c>
    </row>
    <row r="148" spans="8:19" hidden="1" x14ac:dyDescent="0.15">
      <c r="L148" s="384" t="s">
        <v>78</v>
      </c>
      <c r="M148" s="385">
        <f>SUM(L11:L19)+SUM(L21:L26)</f>
        <v>0</v>
      </c>
      <c r="N148" s="386">
        <f>M148*10%</f>
        <v>0</v>
      </c>
      <c r="O148" s="386">
        <f>N148*19%</f>
        <v>0</v>
      </c>
      <c r="P148" s="387">
        <f>M148+O148</f>
        <v>0</v>
      </c>
      <c r="Q148" s="388">
        <f>P148</f>
        <v>0</v>
      </c>
      <c r="R148" s="389">
        <v>1813410791</v>
      </c>
      <c r="S148" s="389">
        <f>R148-Q148</f>
        <v>1813410791</v>
      </c>
    </row>
    <row r="149" spans="8:19" hidden="1" x14ac:dyDescent="0.15">
      <c r="L149" s="384" t="s">
        <v>79</v>
      </c>
      <c r="M149" s="385">
        <f>SUM(L30:L33)</f>
        <v>0</v>
      </c>
      <c r="N149" s="386">
        <f>M149*10%</f>
        <v>0</v>
      </c>
      <c r="O149" s="386">
        <f>N149*19%</f>
        <v>0</v>
      </c>
      <c r="P149" s="387">
        <f>M149+O149</f>
        <v>0</v>
      </c>
      <c r="Q149" s="388">
        <f t="shared" ref="Q149:Q150" si="0">P149</f>
        <v>0</v>
      </c>
      <c r="R149" s="389">
        <v>550000000</v>
      </c>
      <c r="S149" s="389">
        <f t="shared" ref="S149:S154" si="1">R149-Q149</f>
        <v>550000000</v>
      </c>
    </row>
    <row r="150" spans="8:19" hidden="1" x14ac:dyDescent="0.15">
      <c r="L150" s="384" t="s">
        <v>80</v>
      </c>
      <c r="M150" s="385">
        <f>SUM(L37:L44)</f>
        <v>0</v>
      </c>
      <c r="N150" s="386">
        <f>M150*10%</f>
        <v>0</v>
      </c>
      <c r="O150" s="386">
        <f>N150*19%</f>
        <v>0</v>
      </c>
      <c r="P150" s="387">
        <f>M150+O150</f>
        <v>0</v>
      </c>
      <c r="Q150" s="388">
        <f t="shared" si="0"/>
        <v>0</v>
      </c>
      <c r="R150" s="389">
        <v>500000000</v>
      </c>
      <c r="S150" s="389">
        <f t="shared" si="1"/>
        <v>500000000</v>
      </c>
    </row>
    <row r="151" spans="8:19" hidden="1" x14ac:dyDescent="0.15">
      <c r="H151" s="390"/>
      <c r="L151" s="384" t="s">
        <v>81</v>
      </c>
      <c r="M151" s="391">
        <f>SUM(L48:L51)+SUM(L53:L61)</f>
        <v>0</v>
      </c>
      <c r="N151" s="386">
        <f>M151*10%</f>
        <v>0</v>
      </c>
      <c r="O151" s="386">
        <f>N151*19%</f>
        <v>0</v>
      </c>
      <c r="P151" s="387">
        <f>M151+O151</f>
        <v>0</v>
      </c>
      <c r="Q151" s="388">
        <f>P151+M152</f>
        <v>0</v>
      </c>
      <c r="R151" s="389">
        <v>3000000000</v>
      </c>
      <c r="S151" s="389">
        <f t="shared" si="1"/>
        <v>3000000000</v>
      </c>
    </row>
    <row r="152" spans="8:19" ht="12" hidden="1" thickBot="1" x14ac:dyDescent="0.2">
      <c r="L152" s="384" t="s">
        <v>82</v>
      </c>
      <c r="M152" s="392">
        <f>L69</f>
        <v>0</v>
      </c>
      <c r="N152" s="393">
        <v>0</v>
      </c>
      <c r="O152" s="393">
        <v>0</v>
      </c>
      <c r="P152" s="394"/>
      <c r="Q152" s="395"/>
      <c r="R152" s="396"/>
      <c r="S152" s="389">
        <f t="shared" si="1"/>
        <v>0</v>
      </c>
    </row>
    <row r="153" spans="8:19" ht="12" hidden="1" thickBot="1" x14ac:dyDescent="0.2">
      <c r="L153" s="384" t="s">
        <v>83</v>
      </c>
      <c r="M153" s="393" t="e">
        <f>J5+#REF!</f>
        <v>#REF!</v>
      </c>
      <c r="N153" s="393" t="e">
        <f>M153/1.19</f>
        <v>#REF!</v>
      </c>
      <c r="O153" s="393" t="e">
        <f>N153*19%</f>
        <v>#REF!</v>
      </c>
      <c r="P153" s="394" t="e">
        <f>N153+O153</f>
        <v>#REF!</v>
      </c>
      <c r="Q153" s="397"/>
      <c r="R153" s="389"/>
      <c r="S153" s="389">
        <f t="shared" si="1"/>
        <v>0</v>
      </c>
    </row>
    <row r="154" spans="8:19" ht="12" hidden="1" thickBot="1" x14ac:dyDescent="0.2">
      <c r="M154" s="398"/>
      <c r="N154" s="398"/>
      <c r="O154" s="399" t="s">
        <v>84</v>
      </c>
      <c r="P154" s="400">
        <f>SUM(P148:P152)</f>
        <v>0</v>
      </c>
      <c r="Q154" s="401">
        <f>SUM(Q148:Q153)</f>
        <v>0</v>
      </c>
      <c r="R154" s="389">
        <v>5863410791</v>
      </c>
      <c r="S154" s="389">
        <f t="shared" si="1"/>
        <v>5863410791</v>
      </c>
    </row>
    <row r="155" spans="8:19" hidden="1" x14ac:dyDescent="0.15">
      <c r="M155" s="59"/>
      <c r="O155" s="134"/>
      <c r="P155" s="67"/>
      <c r="Q155" s="137"/>
    </row>
    <row r="156" spans="8:19" hidden="1" x14ac:dyDescent="0.15">
      <c r="M156" s="59"/>
      <c r="O156" s="134"/>
    </row>
    <row r="157" spans="8:19" hidden="1" x14ac:dyDescent="0.15">
      <c r="M157" s="59"/>
      <c r="O157" s="134"/>
      <c r="Q157" s="402"/>
    </row>
    <row r="158" spans="8:19" hidden="1" x14ac:dyDescent="0.15">
      <c r="L158" s="384" t="s">
        <v>78</v>
      </c>
      <c r="M158" s="59">
        <f>+Q148</f>
        <v>0</v>
      </c>
      <c r="O158" s="134"/>
    </row>
    <row r="159" spans="8:19" hidden="1" x14ac:dyDescent="0.15">
      <c r="L159" s="384" t="s">
        <v>79</v>
      </c>
      <c r="M159" s="377">
        <f>+P149</f>
        <v>0</v>
      </c>
      <c r="O159" s="134"/>
    </row>
    <row r="160" spans="8:19" hidden="1" x14ac:dyDescent="0.15">
      <c r="L160" s="384" t="s">
        <v>80</v>
      </c>
      <c r="M160" s="377">
        <f t="shared" ref="M160:M161" si="2">+P150</f>
        <v>0</v>
      </c>
    </row>
    <row r="161" spans="12:13" hidden="1" x14ac:dyDescent="0.15">
      <c r="L161" s="384" t="s">
        <v>81</v>
      </c>
      <c r="M161" s="377">
        <f t="shared" si="2"/>
        <v>0</v>
      </c>
    </row>
    <row r="162" spans="12:13" ht="22" customHeight="1" x14ac:dyDescent="0.15"/>
  </sheetData>
  <sheetProtection algorithmName="SHA-512" hashValue="jPNFRiaAZfT1WvQzAvIqgEvwLLqLAhbRhgGYCrD88g9J0k6LSl/wEqo6kCjCnUPX1oT291pz/EZ3iicfkYGifw==" saltValue="mPRCH34ES7rAMQDzX3Afjw==" spinCount="100000" sheet="1" objects="1" scenarios="1"/>
  <mergeCells count="205">
    <mergeCell ref="D3:I3"/>
    <mergeCell ref="D4:F4"/>
    <mergeCell ref="D5:F5"/>
    <mergeCell ref="B7:L7"/>
    <mergeCell ref="B9:L9"/>
    <mergeCell ref="B10:I10"/>
    <mergeCell ref="J10:L10"/>
    <mergeCell ref="B11:B12"/>
    <mergeCell ref="C11:C12"/>
    <mergeCell ref="D11:D12"/>
    <mergeCell ref="E11:E12"/>
    <mergeCell ref="F11:F12"/>
    <mergeCell ref="G11:G12"/>
    <mergeCell ref="I11:I12"/>
    <mergeCell ref="L11:L12"/>
    <mergeCell ref="B17:B18"/>
    <mergeCell ref="C17:C18"/>
    <mergeCell ref="D17:D18"/>
    <mergeCell ref="E17:E18"/>
    <mergeCell ref="F17:F18"/>
    <mergeCell ref="G17:G18"/>
    <mergeCell ref="I17:I18"/>
    <mergeCell ref="L17:L18"/>
    <mergeCell ref="B20:I20"/>
    <mergeCell ref="J20:L20"/>
    <mergeCell ref="B21:B22"/>
    <mergeCell ref="C21:C22"/>
    <mergeCell ref="D21:D22"/>
    <mergeCell ref="E21:E22"/>
    <mergeCell ref="F21:F22"/>
    <mergeCell ref="G21:G22"/>
    <mergeCell ref="I21:I22"/>
    <mergeCell ref="L21:L22"/>
    <mergeCell ref="B24:B25"/>
    <mergeCell ref="C24:C25"/>
    <mergeCell ref="D24:D25"/>
    <mergeCell ref="E24:E25"/>
    <mergeCell ref="F24:F25"/>
    <mergeCell ref="G24:G25"/>
    <mergeCell ref="I24:I25"/>
    <mergeCell ref="L24:L25"/>
    <mergeCell ref="B28:L28"/>
    <mergeCell ref="B29:I29"/>
    <mergeCell ref="J29:L29"/>
    <mergeCell ref="B31:B32"/>
    <mergeCell ref="C31:C32"/>
    <mergeCell ref="D31:D32"/>
    <mergeCell ref="E31:E32"/>
    <mergeCell ref="F31:F32"/>
    <mergeCell ref="G31:G32"/>
    <mergeCell ref="I31:I32"/>
    <mergeCell ref="L31:L32"/>
    <mergeCell ref="B35:L35"/>
    <mergeCell ref="B36:I36"/>
    <mergeCell ref="J36:L36"/>
    <mergeCell ref="B39:B40"/>
    <mergeCell ref="C39:C40"/>
    <mergeCell ref="D39:D40"/>
    <mergeCell ref="E39:E40"/>
    <mergeCell ref="F39:F40"/>
    <mergeCell ref="G39:G40"/>
    <mergeCell ref="I39:I40"/>
    <mergeCell ref="L39:L40"/>
    <mergeCell ref="B42:B43"/>
    <mergeCell ref="C42:C43"/>
    <mergeCell ref="D42:D43"/>
    <mergeCell ref="E42:E43"/>
    <mergeCell ref="F42:F43"/>
    <mergeCell ref="G42:G43"/>
    <mergeCell ref="I42:I43"/>
    <mergeCell ref="L42:L43"/>
    <mergeCell ref="B46:L46"/>
    <mergeCell ref="B47:I47"/>
    <mergeCell ref="J47:L47"/>
    <mergeCell ref="B52:I52"/>
    <mergeCell ref="J52:L52"/>
    <mergeCell ref="B60:B61"/>
    <mergeCell ref="C60:C61"/>
    <mergeCell ref="D60:D61"/>
    <mergeCell ref="E60:E61"/>
    <mergeCell ref="F60:F61"/>
    <mergeCell ref="G60:G61"/>
    <mergeCell ref="I60:I61"/>
    <mergeCell ref="L60:L61"/>
    <mergeCell ref="B56:B57"/>
    <mergeCell ref="C56:C57"/>
    <mergeCell ref="D56:D57"/>
    <mergeCell ref="E56:E57"/>
    <mergeCell ref="F56:F57"/>
    <mergeCell ref="G56:G57"/>
    <mergeCell ref="I56:I57"/>
    <mergeCell ref="L56:L57"/>
    <mergeCell ref="B62:K62"/>
    <mergeCell ref="B63:K63"/>
    <mergeCell ref="B64:K64"/>
    <mergeCell ref="B65:K65"/>
    <mergeCell ref="B66:B68"/>
    <mergeCell ref="C66:E66"/>
    <mergeCell ref="C67:E67"/>
    <mergeCell ref="C68:E68"/>
    <mergeCell ref="B69:K69"/>
    <mergeCell ref="B70:K70"/>
    <mergeCell ref="D72:I72"/>
    <mergeCell ref="D73:F73"/>
    <mergeCell ref="B77:L77"/>
    <mergeCell ref="B79:L79"/>
    <mergeCell ref="B80:I80"/>
    <mergeCell ref="J80:L80"/>
    <mergeCell ref="B81:B82"/>
    <mergeCell ref="C81:C82"/>
    <mergeCell ref="D81:D82"/>
    <mergeCell ref="E81:E82"/>
    <mergeCell ref="F81:F82"/>
    <mergeCell ref="G81:G82"/>
    <mergeCell ref="I81:I82"/>
    <mergeCell ref="L81:L82"/>
    <mergeCell ref="B71:L71"/>
    <mergeCell ref="B87:B88"/>
    <mergeCell ref="C87:C88"/>
    <mergeCell ref="D87:D88"/>
    <mergeCell ref="E87:E88"/>
    <mergeCell ref="F87:F88"/>
    <mergeCell ref="G87:G88"/>
    <mergeCell ref="I87:I88"/>
    <mergeCell ref="L87:L88"/>
    <mergeCell ref="B90:I90"/>
    <mergeCell ref="J90:L90"/>
    <mergeCell ref="B91:B92"/>
    <mergeCell ref="C91:C92"/>
    <mergeCell ref="D91:D92"/>
    <mergeCell ref="E91:E92"/>
    <mergeCell ref="F91:F92"/>
    <mergeCell ref="G91:G92"/>
    <mergeCell ref="I91:I92"/>
    <mergeCell ref="L91:L92"/>
    <mergeCell ref="B94:B95"/>
    <mergeCell ref="C94:C95"/>
    <mergeCell ref="D94:D95"/>
    <mergeCell ref="E94:E95"/>
    <mergeCell ref="F94:F95"/>
    <mergeCell ref="G94:G95"/>
    <mergeCell ref="I94:I95"/>
    <mergeCell ref="L94:L95"/>
    <mergeCell ref="B98:L98"/>
    <mergeCell ref="B99:I99"/>
    <mergeCell ref="J99:L99"/>
    <mergeCell ref="B101:B102"/>
    <mergeCell ref="C101:C102"/>
    <mergeCell ref="D101:D102"/>
    <mergeCell ref="E101:E102"/>
    <mergeCell ref="F101:F102"/>
    <mergeCell ref="G101:G102"/>
    <mergeCell ref="I101:I102"/>
    <mergeCell ref="L101:L102"/>
    <mergeCell ref="B105:L105"/>
    <mergeCell ref="B106:I106"/>
    <mergeCell ref="J106:L106"/>
    <mergeCell ref="B109:B110"/>
    <mergeCell ref="C109:C110"/>
    <mergeCell ref="D109:D110"/>
    <mergeCell ref="E109:E110"/>
    <mergeCell ref="F109:F110"/>
    <mergeCell ref="G109:G110"/>
    <mergeCell ref="I109:I110"/>
    <mergeCell ref="L109:L110"/>
    <mergeCell ref="B112:B113"/>
    <mergeCell ref="C112:C113"/>
    <mergeCell ref="D112:D113"/>
    <mergeCell ref="E112:E113"/>
    <mergeCell ref="F112:F113"/>
    <mergeCell ref="G112:G113"/>
    <mergeCell ref="I112:I113"/>
    <mergeCell ref="L112:L113"/>
    <mergeCell ref="B116:L116"/>
    <mergeCell ref="B131:K131"/>
    <mergeCell ref="B132:K132"/>
    <mergeCell ref="B133:K133"/>
    <mergeCell ref="B139:K139"/>
    <mergeCell ref="B140:K140"/>
    <mergeCell ref="B134:K134"/>
    <mergeCell ref="B135:B137"/>
    <mergeCell ref="C135:E135"/>
    <mergeCell ref="C136:E136"/>
    <mergeCell ref="C137:E137"/>
    <mergeCell ref="B138:K138"/>
    <mergeCell ref="B117:I117"/>
    <mergeCell ref="J117:L117"/>
    <mergeCell ref="B122:I122"/>
    <mergeCell ref="J122:L122"/>
    <mergeCell ref="B129:B130"/>
    <mergeCell ref="C129:C130"/>
    <mergeCell ref="D129:D130"/>
    <mergeCell ref="E129:E130"/>
    <mergeCell ref="F129:F130"/>
    <mergeCell ref="G129:G130"/>
    <mergeCell ref="I129:I130"/>
    <mergeCell ref="L129:L130"/>
    <mergeCell ref="B126:B127"/>
    <mergeCell ref="C126:C127"/>
    <mergeCell ref="D126:D127"/>
    <mergeCell ref="E126:E127"/>
    <mergeCell ref="F126:F127"/>
    <mergeCell ref="G126:G127"/>
    <mergeCell ref="I126:I127"/>
    <mergeCell ref="L126:L127"/>
  </mergeCells>
  <conditionalFormatting sqref="E11:F19">
    <cfRule type="containsBlanks" dxfId="20" priority="20">
      <formula>LEN(TRIM(E11))=0</formula>
    </cfRule>
  </conditionalFormatting>
  <conditionalFormatting sqref="F21:F26">
    <cfRule type="containsBlanks" dxfId="19" priority="15">
      <formula>LEN(TRIM(F21))=0</formula>
    </cfRule>
  </conditionalFormatting>
  <conditionalFormatting sqref="F30:F33">
    <cfRule type="containsBlanks" dxfId="18" priority="16">
      <formula>LEN(TRIM(F30))=0</formula>
    </cfRule>
  </conditionalFormatting>
  <conditionalFormatting sqref="F37:F38">
    <cfRule type="containsBlanks" dxfId="17" priority="17">
      <formula>LEN(TRIM(F37))=0</formula>
    </cfRule>
  </conditionalFormatting>
  <conditionalFormatting sqref="F48:F51">
    <cfRule type="containsBlanks" dxfId="16" priority="18">
      <formula>LEN(TRIM(F48))=0</formula>
    </cfRule>
  </conditionalFormatting>
  <conditionalFormatting sqref="F53:F61">
    <cfRule type="containsBlanks" dxfId="15" priority="19">
      <formula>LEN(TRIM(F53))=0</formula>
    </cfRule>
  </conditionalFormatting>
  <conditionalFormatting sqref="G5">
    <cfRule type="containsBlanks" dxfId="14" priority="14">
      <formula>LEN(TRIM(G5))=0</formula>
    </cfRule>
  </conditionalFormatting>
  <conditionalFormatting sqref="H66:H68">
    <cfRule type="containsBlanks" dxfId="13" priority="21">
      <formula>LEN(TRIM(H66))=0</formula>
    </cfRule>
  </conditionalFormatting>
  <conditionalFormatting sqref="D11:K19">
    <cfRule type="containsBlanks" dxfId="12" priority="13">
      <formula>LEN(TRIM(D11))=0</formula>
    </cfRule>
  </conditionalFormatting>
  <conditionalFormatting sqref="D21:K26">
    <cfRule type="containsBlanks" dxfId="11" priority="12">
      <formula>LEN(TRIM(D21))=0</formula>
    </cfRule>
  </conditionalFormatting>
  <conditionalFormatting sqref="D30:K33">
    <cfRule type="containsBlanks" dxfId="10" priority="11">
      <formula>LEN(TRIM(D30))=0</formula>
    </cfRule>
  </conditionalFormatting>
  <conditionalFormatting sqref="D37:K38">
    <cfRule type="containsBlanks" dxfId="9" priority="10">
      <formula>LEN(TRIM(D37))=0</formula>
    </cfRule>
  </conditionalFormatting>
  <conditionalFormatting sqref="D48:K51">
    <cfRule type="containsBlanks" dxfId="8" priority="9">
      <formula>LEN(TRIM(D48))=0</formula>
    </cfRule>
  </conditionalFormatting>
  <conditionalFormatting sqref="D53:K61">
    <cfRule type="containsBlanks" dxfId="7" priority="8">
      <formula>LEN(TRIM(D53))=0</formula>
    </cfRule>
  </conditionalFormatting>
  <conditionalFormatting sqref="G5:I5">
    <cfRule type="containsBlanks" dxfId="6" priority="7">
      <formula>LEN(TRIM(G5))=0</formula>
    </cfRule>
  </conditionalFormatting>
  <conditionalFormatting sqref="L11:L19">
    <cfRule type="containsBlanks" dxfId="5" priority="6">
      <formula>LEN(TRIM(L11))=0</formula>
    </cfRule>
  </conditionalFormatting>
  <conditionalFormatting sqref="L21:L26">
    <cfRule type="containsBlanks" dxfId="4" priority="5">
      <formula>LEN(TRIM(L21))=0</formula>
    </cfRule>
  </conditionalFormatting>
  <conditionalFormatting sqref="L30:L33">
    <cfRule type="containsBlanks" dxfId="3" priority="4">
      <formula>LEN(TRIM(L30))=0</formula>
    </cfRule>
  </conditionalFormatting>
  <conditionalFormatting sqref="L53:L60 L48:L51 L37:L38">
    <cfRule type="containsBlanks" dxfId="2" priority="3">
      <formula>LEN(TRIM(L37))=0</formula>
    </cfRule>
  </conditionalFormatting>
  <conditionalFormatting sqref="J66:J68">
    <cfRule type="containsBlanks" dxfId="1" priority="2">
      <formula>LEN(TRIM(J66))=0</formula>
    </cfRule>
  </conditionalFormatting>
  <conditionalFormatting sqref="L66:L68">
    <cfRule type="containsBlanks" dxfId="0" priority="1">
      <formula>LEN(TRIM(L66))=0</formula>
    </cfRule>
  </conditionalFormatting>
  <pageMargins left="0.7" right="0.7" top="0.75" bottom="0.75" header="0.3" footer="0.3"/>
  <pageSetup scale="57" orientation="portrait" r:id="rId1"/>
  <rowBreaks count="1" manualBreakCount="1">
    <brk id="45" max="16383" man="1"/>
  </rowBreaks>
  <colBreaks count="1" manualBreakCount="1">
    <brk id="14" max="1048575" man="1"/>
  </col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6:E19"/>
  <sheetViews>
    <sheetView workbookViewId="0">
      <selection activeCell="B9" sqref="A1:XFD1048576"/>
    </sheetView>
  </sheetViews>
  <sheetFormatPr baseColWidth="10" defaultRowHeight="15" x14ac:dyDescent="0.2"/>
  <cols>
    <col min="2" max="2" width="18.5" bestFit="1" customWidth="1"/>
    <col min="5" max="5" width="17.5" bestFit="1" customWidth="1"/>
  </cols>
  <sheetData>
    <row r="6" spans="2:5" x14ac:dyDescent="0.2">
      <c r="C6" s="34" t="s">
        <v>115</v>
      </c>
      <c r="D6" s="34" t="s">
        <v>116</v>
      </c>
      <c r="E6" s="34" t="s">
        <v>117</v>
      </c>
    </row>
    <row r="7" spans="2:5" x14ac:dyDescent="0.2">
      <c r="B7" t="s">
        <v>114</v>
      </c>
      <c r="C7" s="34">
        <v>24</v>
      </c>
      <c r="D7" s="34">
        <v>8</v>
      </c>
      <c r="E7" s="34">
        <v>2</v>
      </c>
    </row>
    <row r="8" spans="2:5" x14ac:dyDescent="0.2">
      <c r="B8" t="s">
        <v>119</v>
      </c>
      <c r="C8" s="34">
        <v>6</v>
      </c>
      <c r="D8" s="34">
        <v>3</v>
      </c>
      <c r="E8" s="34">
        <v>1</v>
      </c>
    </row>
    <row r="9" spans="2:5" x14ac:dyDescent="0.2">
      <c r="B9" t="s">
        <v>118</v>
      </c>
      <c r="C9" s="34">
        <v>3</v>
      </c>
      <c r="D9" s="34">
        <v>2</v>
      </c>
      <c r="E9" s="34">
        <v>1</v>
      </c>
    </row>
    <row r="10" spans="2:5" x14ac:dyDescent="0.2">
      <c r="B10" t="s">
        <v>120</v>
      </c>
      <c r="C10" s="34">
        <v>39</v>
      </c>
      <c r="D10" s="34">
        <v>14</v>
      </c>
      <c r="E10" s="34">
        <v>2</v>
      </c>
    </row>
    <row r="11" spans="2:5" x14ac:dyDescent="0.2">
      <c r="C11" s="34">
        <f>SUM(C7:C10)</f>
        <v>72</v>
      </c>
      <c r="D11" s="34">
        <f t="shared" ref="D11:E11" si="0">SUM(D7:D10)</f>
        <v>27</v>
      </c>
      <c r="E11" s="34">
        <f t="shared" si="0"/>
        <v>6</v>
      </c>
    </row>
    <row r="12" spans="2:5" x14ac:dyDescent="0.2">
      <c r="C12" s="34"/>
      <c r="D12" s="34"/>
      <c r="E12" s="34"/>
    </row>
    <row r="13" spans="2:5" x14ac:dyDescent="0.2">
      <c r="C13" s="34"/>
      <c r="D13" s="34"/>
      <c r="E13" s="34"/>
    </row>
    <row r="14" spans="2:5" x14ac:dyDescent="0.2">
      <c r="C14" s="34"/>
      <c r="D14" s="34"/>
      <c r="E14" s="34"/>
    </row>
    <row r="15" spans="2:5" x14ac:dyDescent="0.2">
      <c r="C15" s="34"/>
      <c r="D15" s="34"/>
      <c r="E15" s="34"/>
    </row>
    <row r="16" spans="2:5" x14ac:dyDescent="0.2">
      <c r="C16" s="34"/>
      <c r="D16" s="34"/>
      <c r="E16" s="34"/>
    </row>
    <row r="17" spans="3:5" x14ac:dyDescent="0.2">
      <c r="C17" s="34"/>
      <c r="D17" s="34"/>
      <c r="E17" s="34"/>
    </row>
    <row r="18" spans="3:5" x14ac:dyDescent="0.2">
      <c r="C18" s="34"/>
      <c r="D18" s="34"/>
      <c r="E18" s="34"/>
    </row>
    <row r="19" spans="3:5" x14ac:dyDescent="0.2">
      <c r="C19" s="34"/>
      <c r="D19" s="34"/>
      <c r="E19" s="34"/>
    </row>
  </sheetData>
  <sheetProtection algorithmName="SHA-512" hashValue="fbfxecwPOrWXrLXeoHcNnfxYQzf/iwB9Wfc+YLF5WUSBMPINhmp9BBrkanuJ6Det/QZ5DXRfUrJkapLxMB5Sfg==" saltValue="HLjeZ3nujR7otjMU7Iu3DQ==" spinCount="100000" sheet="1" objects="1" scenarios="1" selectLockedCells="1" selectUnlockedCells="1"/>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C115"/>
  <sheetViews>
    <sheetView topLeftCell="A31" workbookViewId="0">
      <selection activeCell="E47" sqref="A1:XFD1048576"/>
    </sheetView>
  </sheetViews>
  <sheetFormatPr baseColWidth="10" defaultColWidth="9.1640625" defaultRowHeight="15" x14ac:dyDescent="0.2"/>
  <cols>
    <col min="2" max="2" width="49.5" customWidth="1"/>
    <col min="3" max="3" width="11.33203125" style="33" customWidth="1"/>
  </cols>
  <sheetData>
    <row r="2" spans="2:3" ht="18" x14ac:dyDescent="0.2">
      <c r="B2" s="131">
        <v>2025</v>
      </c>
      <c r="C2" s="132"/>
    </row>
    <row r="3" spans="2:3" ht="28" x14ac:dyDescent="0.2">
      <c r="B3" s="1" t="s">
        <v>9</v>
      </c>
      <c r="C3" s="2" t="s">
        <v>10</v>
      </c>
    </row>
    <row r="4" spans="2:3" x14ac:dyDescent="0.2">
      <c r="B4" s="118" t="s">
        <v>85</v>
      </c>
      <c r="C4" s="123"/>
    </row>
    <row r="5" spans="2:3" ht="27" customHeight="1" x14ac:dyDescent="0.2">
      <c r="B5" s="124" t="s">
        <v>21</v>
      </c>
      <c r="C5" s="125"/>
    </row>
    <row r="6" spans="2:3" ht="15" customHeight="1" x14ac:dyDescent="0.2">
      <c r="B6" s="120" t="s">
        <v>86</v>
      </c>
      <c r="C6" s="102">
        <v>9</v>
      </c>
    </row>
    <row r="7" spans="2:3" x14ac:dyDescent="0.2">
      <c r="B7" s="120"/>
      <c r="C7" s="102"/>
    </row>
    <row r="8" spans="2:3" x14ac:dyDescent="0.2">
      <c r="B8" s="3" t="s">
        <v>102</v>
      </c>
      <c r="C8" s="4">
        <v>11</v>
      </c>
    </row>
    <row r="9" spans="2:3" ht="28.5" customHeight="1" x14ac:dyDescent="0.2">
      <c r="B9" s="3" t="s">
        <v>113</v>
      </c>
      <c r="C9" s="5">
        <v>5</v>
      </c>
    </row>
    <row r="10" spans="2:3" ht="28" x14ac:dyDescent="0.2">
      <c r="B10" s="3" t="s">
        <v>88</v>
      </c>
      <c r="C10" s="4">
        <v>1</v>
      </c>
    </row>
    <row r="11" spans="2:3" ht="15" customHeight="1" x14ac:dyDescent="0.2">
      <c r="B11" s="126" t="s">
        <v>103</v>
      </c>
      <c r="C11" s="102">
        <v>2</v>
      </c>
    </row>
    <row r="12" spans="2:3" x14ac:dyDescent="0.2">
      <c r="B12" s="126"/>
      <c r="C12" s="102"/>
    </row>
    <row r="13" spans="2:3" x14ac:dyDescent="0.2">
      <c r="B13" s="6" t="s">
        <v>104</v>
      </c>
      <c r="C13" s="7">
        <v>2</v>
      </c>
    </row>
    <row r="14" spans="2:3" ht="27" customHeight="1" x14ac:dyDescent="0.2">
      <c r="B14" s="127" t="s">
        <v>32</v>
      </c>
      <c r="C14" s="128"/>
    </row>
    <row r="15" spans="2:3" ht="15" customHeight="1" x14ac:dyDescent="0.2">
      <c r="B15" s="133" t="s">
        <v>89</v>
      </c>
      <c r="C15" s="102">
        <v>4</v>
      </c>
    </row>
    <row r="16" spans="2:3" x14ac:dyDescent="0.2">
      <c r="B16" s="133"/>
      <c r="C16" s="102"/>
    </row>
    <row r="17" spans="2:3" x14ac:dyDescent="0.2">
      <c r="B17" s="8" t="s">
        <v>102</v>
      </c>
      <c r="C17" s="9">
        <v>4</v>
      </c>
    </row>
    <row r="18" spans="2:3" ht="15" customHeight="1" x14ac:dyDescent="0.2">
      <c r="B18" s="133" t="s">
        <v>105</v>
      </c>
      <c r="C18" s="102">
        <v>1</v>
      </c>
    </row>
    <row r="19" spans="2:3" x14ac:dyDescent="0.2">
      <c r="B19" s="133"/>
      <c r="C19" s="102"/>
    </row>
    <row r="20" spans="2:3" x14ac:dyDescent="0.2">
      <c r="B20" s="8" t="s">
        <v>106</v>
      </c>
      <c r="C20" s="9">
        <v>1</v>
      </c>
    </row>
    <row r="21" spans="2:3" x14ac:dyDescent="0.2">
      <c r="B21" s="10"/>
      <c r="C21" s="11"/>
    </row>
    <row r="22" spans="2:3" x14ac:dyDescent="0.2">
      <c r="B22" s="106" t="s">
        <v>90</v>
      </c>
      <c r="C22" s="107"/>
    </row>
    <row r="23" spans="2:3" ht="27" customHeight="1" x14ac:dyDescent="0.2">
      <c r="B23" s="108" t="s">
        <v>21</v>
      </c>
      <c r="C23" s="109"/>
    </row>
    <row r="24" spans="2:3" ht="27" customHeight="1" x14ac:dyDescent="0.2">
      <c r="B24" s="12" t="s">
        <v>91</v>
      </c>
      <c r="C24" s="13">
        <v>3</v>
      </c>
    </row>
    <row r="25" spans="2:3" x14ac:dyDescent="0.2">
      <c r="B25" s="110" t="s">
        <v>92</v>
      </c>
      <c r="C25" s="112">
        <v>1</v>
      </c>
    </row>
    <row r="26" spans="2:3" x14ac:dyDescent="0.2">
      <c r="B26" s="111"/>
      <c r="C26" s="113"/>
    </row>
    <row r="27" spans="2:3" ht="29" x14ac:dyDescent="0.2">
      <c r="B27" s="14" t="s">
        <v>93</v>
      </c>
      <c r="C27" s="15">
        <v>1</v>
      </c>
    </row>
    <row r="28" spans="2:3" x14ac:dyDescent="0.2">
      <c r="B28" s="16" t="s">
        <v>94</v>
      </c>
      <c r="C28" s="17" t="s">
        <v>94</v>
      </c>
    </row>
    <row r="29" spans="2:3" x14ac:dyDescent="0.2">
      <c r="B29" s="114" t="s">
        <v>95</v>
      </c>
      <c r="C29" s="115"/>
    </row>
    <row r="30" spans="2:3" ht="27" customHeight="1" thickBot="1" x14ac:dyDescent="0.25">
      <c r="B30" s="116" t="s">
        <v>21</v>
      </c>
      <c r="C30" s="117"/>
    </row>
    <row r="31" spans="2:3" ht="27" customHeight="1" x14ac:dyDescent="0.2">
      <c r="B31" s="18" t="s">
        <v>96</v>
      </c>
      <c r="C31" s="19">
        <v>1</v>
      </c>
    </row>
    <row r="32" spans="2:3" ht="27" customHeight="1" x14ac:dyDescent="0.2">
      <c r="B32" s="3" t="s">
        <v>97</v>
      </c>
      <c r="C32" s="4">
        <v>1</v>
      </c>
    </row>
    <row r="33" spans="2:3" x14ac:dyDescent="0.2">
      <c r="B33" s="20"/>
      <c r="C33" s="21"/>
    </row>
    <row r="34" spans="2:3" x14ac:dyDescent="0.2">
      <c r="B34" s="129" t="s">
        <v>37</v>
      </c>
      <c r="C34" s="130"/>
    </row>
    <row r="35" spans="2:3" ht="27" customHeight="1" thickBot="1" x14ac:dyDescent="0.25">
      <c r="B35" s="104" t="s">
        <v>21</v>
      </c>
      <c r="C35" s="105"/>
    </row>
    <row r="36" spans="2:3" ht="27.75" customHeight="1" x14ac:dyDescent="0.2">
      <c r="B36" s="18" t="s">
        <v>98</v>
      </c>
      <c r="C36" s="19">
        <v>3</v>
      </c>
    </row>
    <row r="37" spans="2:3" ht="27.75" customHeight="1" x14ac:dyDescent="0.2">
      <c r="B37" s="3" t="s">
        <v>88</v>
      </c>
      <c r="C37" s="4">
        <v>1</v>
      </c>
    </row>
    <row r="38" spans="2:3" ht="27.75" customHeight="1" x14ac:dyDescent="0.2">
      <c r="B38" s="3" t="s">
        <v>96</v>
      </c>
      <c r="C38" s="4">
        <v>5</v>
      </c>
    </row>
    <row r="39" spans="2:3" ht="27.75" customHeight="1" x14ac:dyDescent="0.2">
      <c r="B39" s="3" t="s">
        <v>101</v>
      </c>
      <c r="C39" s="4">
        <v>5</v>
      </c>
    </row>
    <row r="40" spans="2:3" ht="27" customHeight="1" x14ac:dyDescent="0.2">
      <c r="B40" s="98" t="s">
        <v>32</v>
      </c>
      <c r="C40" s="99"/>
    </row>
    <row r="41" spans="2:3" ht="29" thickBot="1" x14ac:dyDescent="0.25">
      <c r="B41" s="22" t="s">
        <v>107</v>
      </c>
      <c r="C41" s="9">
        <v>2</v>
      </c>
    </row>
    <row r="42" spans="2:3" x14ac:dyDescent="0.2">
      <c r="B42" s="23" t="s">
        <v>108</v>
      </c>
      <c r="C42" s="24">
        <v>10</v>
      </c>
    </row>
    <row r="43" spans="2:3" x14ac:dyDescent="0.2">
      <c r="B43" s="23" t="s">
        <v>109</v>
      </c>
      <c r="C43" s="24">
        <v>4</v>
      </c>
    </row>
    <row r="44" spans="2:3" ht="15" customHeight="1" x14ac:dyDescent="0.2">
      <c r="B44" s="100" t="s">
        <v>126</v>
      </c>
      <c r="C44" s="102">
        <v>1</v>
      </c>
    </row>
    <row r="45" spans="2:3" ht="16" thickBot="1" x14ac:dyDescent="0.25">
      <c r="B45" s="101"/>
      <c r="C45" s="103"/>
    </row>
    <row r="46" spans="2:3" ht="28" x14ac:dyDescent="0.2">
      <c r="B46" s="23" t="s">
        <v>125</v>
      </c>
      <c r="C46" s="7">
        <v>1</v>
      </c>
    </row>
    <row r="47" spans="2:3" ht="28" x14ac:dyDescent="0.2">
      <c r="B47" s="23" t="s">
        <v>110</v>
      </c>
      <c r="C47" s="4">
        <v>2</v>
      </c>
    </row>
    <row r="48" spans="2:3" ht="15" customHeight="1" x14ac:dyDescent="0.2">
      <c r="B48" s="100" t="s">
        <v>42</v>
      </c>
      <c r="C48" s="102">
        <v>7</v>
      </c>
    </row>
    <row r="49" spans="2:3" ht="16" thickBot="1" x14ac:dyDescent="0.25">
      <c r="B49" s="101"/>
      <c r="C49" s="103"/>
    </row>
    <row r="50" spans="2:3" x14ac:dyDescent="0.2">
      <c r="B50" s="25"/>
      <c r="C50" s="26" t="s">
        <v>94</v>
      </c>
    </row>
    <row r="51" spans="2:3" ht="18" hidden="1" x14ac:dyDescent="0.2">
      <c r="B51" s="121">
        <v>2026</v>
      </c>
      <c r="C51" s="122"/>
    </row>
    <row r="52" spans="2:3" ht="28" hidden="1" x14ac:dyDescent="0.2">
      <c r="B52" s="1" t="s">
        <v>9</v>
      </c>
      <c r="C52" s="2" t="s">
        <v>10</v>
      </c>
    </row>
    <row r="53" spans="2:3" hidden="1" x14ac:dyDescent="0.2">
      <c r="B53" s="118" t="s">
        <v>85</v>
      </c>
      <c r="C53" s="123"/>
    </row>
    <row r="54" spans="2:3" ht="27" hidden="1" customHeight="1" x14ac:dyDescent="0.2">
      <c r="B54" s="124" t="s">
        <v>99</v>
      </c>
      <c r="C54" s="125"/>
    </row>
    <row r="55" spans="2:3" ht="15" hidden="1" customHeight="1" x14ac:dyDescent="0.2">
      <c r="B55" s="120" t="s">
        <v>86</v>
      </c>
      <c r="C55" s="102">
        <v>11</v>
      </c>
    </row>
    <row r="56" spans="2:3" hidden="1" x14ac:dyDescent="0.2">
      <c r="B56" s="120"/>
      <c r="C56" s="102"/>
    </row>
    <row r="57" spans="2:3" hidden="1" x14ac:dyDescent="0.2">
      <c r="B57" s="3" t="s">
        <v>102</v>
      </c>
      <c r="C57" s="4">
        <v>11</v>
      </c>
    </row>
    <row r="58" spans="2:3" hidden="1" x14ac:dyDescent="0.2">
      <c r="B58" s="3" t="s">
        <v>111</v>
      </c>
      <c r="C58" s="4">
        <v>1</v>
      </c>
    </row>
    <row r="59" spans="2:3" ht="28" hidden="1" x14ac:dyDescent="0.2">
      <c r="B59" s="3" t="s">
        <v>87</v>
      </c>
      <c r="C59" s="4">
        <v>4</v>
      </c>
    </row>
    <row r="60" spans="2:3" ht="28" hidden="1" x14ac:dyDescent="0.2">
      <c r="B60" s="3" t="s">
        <v>88</v>
      </c>
      <c r="C60" s="4">
        <v>1</v>
      </c>
    </row>
    <row r="61" spans="2:3" ht="15" hidden="1" customHeight="1" x14ac:dyDescent="0.2">
      <c r="B61" s="126" t="s">
        <v>103</v>
      </c>
      <c r="C61" s="102">
        <v>2</v>
      </c>
    </row>
    <row r="62" spans="2:3" hidden="1" x14ac:dyDescent="0.2">
      <c r="B62" s="126"/>
      <c r="C62" s="102"/>
    </row>
    <row r="63" spans="2:3" hidden="1" x14ac:dyDescent="0.2">
      <c r="B63" s="6" t="s">
        <v>104</v>
      </c>
      <c r="C63" s="7">
        <v>2</v>
      </c>
    </row>
    <row r="64" spans="2:3" ht="27" hidden="1" customHeight="1" x14ac:dyDescent="0.2">
      <c r="B64" s="127" t="s">
        <v>64</v>
      </c>
      <c r="C64" s="128"/>
    </row>
    <row r="65" spans="2:3" ht="15" hidden="1" customHeight="1" x14ac:dyDescent="0.2">
      <c r="B65" s="120" t="s">
        <v>89</v>
      </c>
      <c r="C65" s="102">
        <v>4</v>
      </c>
    </row>
    <row r="66" spans="2:3" hidden="1" x14ac:dyDescent="0.2">
      <c r="B66" s="120"/>
      <c r="C66" s="102"/>
    </row>
    <row r="67" spans="2:3" ht="16" hidden="1" thickBot="1" x14ac:dyDescent="0.25">
      <c r="B67" s="27" t="s">
        <v>102</v>
      </c>
      <c r="C67" s="9">
        <v>4</v>
      </c>
    </row>
    <row r="68" spans="2:3" ht="15" hidden="1" customHeight="1" x14ac:dyDescent="0.2">
      <c r="B68" s="120" t="s">
        <v>89</v>
      </c>
      <c r="C68" s="102">
        <v>1</v>
      </c>
    </row>
    <row r="69" spans="2:3" hidden="1" x14ac:dyDescent="0.2">
      <c r="B69" s="120"/>
      <c r="C69" s="102"/>
    </row>
    <row r="70" spans="2:3" ht="16" hidden="1" thickBot="1" x14ac:dyDescent="0.25">
      <c r="B70" s="27" t="s">
        <v>102</v>
      </c>
      <c r="C70" s="9">
        <v>1</v>
      </c>
    </row>
    <row r="71" spans="2:3" ht="16" hidden="1" thickBot="1" x14ac:dyDescent="0.25">
      <c r="B71" s="10"/>
      <c r="C71" s="11"/>
    </row>
    <row r="72" spans="2:3" hidden="1" x14ac:dyDescent="0.2">
      <c r="B72" s="106" t="s">
        <v>90</v>
      </c>
      <c r="C72" s="107"/>
    </row>
    <row r="73" spans="2:3" ht="27" hidden="1" customHeight="1" x14ac:dyDescent="0.2">
      <c r="B73" s="108" t="s">
        <v>99</v>
      </c>
      <c r="C73" s="109"/>
    </row>
    <row r="74" spans="2:3" ht="29.25" hidden="1" customHeight="1" x14ac:dyDescent="0.2">
      <c r="B74" s="12" t="s">
        <v>91</v>
      </c>
      <c r="C74" s="13">
        <v>3</v>
      </c>
    </row>
    <row r="75" spans="2:3" ht="15" hidden="1" customHeight="1" x14ac:dyDescent="0.2">
      <c r="B75" s="110" t="s">
        <v>92</v>
      </c>
      <c r="C75" s="112">
        <v>1</v>
      </c>
    </row>
    <row r="76" spans="2:3" hidden="1" x14ac:dyDescent="0.2">
      <c r="B76" s="111"/>
      <c r="C76" s="113"/>
    </row>
    <row r="77" spans="2:3" ht="30" hidden="1" thickBot="1" x14ac:dyDescent="0.25">
      <c r="B77" s="14" t="s">
        <v>93</v>
      </c>
      <c r="C77" s="15">
        <v>1</v>
      </c>
    </row>
    <row r="78" spans="2:3" ht="16" hidden="1" thickBot="1" x14ac:dyDescent="0.25">
      <c r="B78" s="16" t="s">
        <v>94</v>
      </c>
      <c r="C78" s="17" t="s">
        <v>94</v>
      </c>
    </row>
    <row r="79" spans="2:3" hidden="1" x14ac:dyDescent="0.2">
      <c r="B79" s="114" t="s">
        <v>95</v>
      </c>
      <c r="C79" s="115"/>
    </row>
    <row r="80" spans="2:3" ht="27" hidden="1" customHeight="1" thickBot="1" x14ac:dyDescent="0.25">
      <c r="B80" s="116" t="s">
        <v>99</v>
      </c>
      <c r="C80" s="117"/>
    </row>
    <row r="81" spans="2:3" ht="30" hidden="1" customHeight="1" x14ac:dyDescent="0.2">
      <c r="B81" s="18" t="s">
        <v>96</v>
      </c>
      <c r="C81" s="19">
        <v>1</v>
      </c>
    </row>
    <row r="82" spans="2:3" ht="30" hidden="1" customHeight="1" x14ac:dyDescent="0.2">
      <c r="B82" s="3" t="s">
        <v>97</v>
      </c>
      <c r="C82" s="4">
        <v>1</v>
      </c>
    </row>
    <row r="83" spans="2:3" hidden="1" x14ac:dyDescent="0.2">
      <c r="B83" s="28" t="s">
        <v>94</v>
      </c>
      <c r="C83" s="17" t="s">
        <v>94</v>
      </c>
    </row>
    <row r="84" spans="2:3" hidden="1" x14ac:dyDescent="0.2">
      <c r="B84" s="118" t="s">
        <v>37</v>
      </c>
      <c r="C84" s="119"/>
    </row>
    <row r="85" spans="2:3" ht="27" hidden="1" customHeight="1" thickBot="1" x14ac:dyDescent="0.25">
      <c r="B85" s="104" t="s">
        <v>67</v>
      </c>
      <c r="C85" s="105"/>
    </row>
    <row r="86" spans="2:3" ht="28" hidden="1" x14ac:dyDescent="0.2">
      <c r="B86" s="18" t="s">
        <v>100</v>
      </c>
      <c r="C86" s="19">
        <v>4</v>
      </c>
    </row>
    <row r="87" spans="2:3" ht="28" hidden="1" x14ac:dyDescent="0.2">
      <c r="B87" s="3" t="s">
        <v>88</v>
      </c>
      <c r="C87" s="4">
        <v>1</v>
      </c>
    </row>
    <row r="88" spans="2:3" ht="28" hidden="1" x14ac:dyDescent="0.2">
      <c r="B88" s="3" t="s">
        <v>96</v>
      </c>
      <c r="C88" s="4">
        <v>5</v>
      </c>
    </row>
    <row r="89" spans="2:3" ht="28" hidden="1" x14ac:dyDescent="0.2">
      <c r="B89" s="3" t="s">
        <v>101</v>
      </c>
      <c r="C89" s="4">
        <v>5</v>
      </c>
    </row>
    <row r="90" spans="2:3" ht="27" hidden="1" customHeight="1" x14ac:dyDescent="0.2">
      <c r="B90" s="98" t="s">
        <v>64</v>
      </c>
      <c r="C90" s="99"/>
    </row>
    <row r="91" spans="2:3" ht="16" hidden="1" thickBot="1" x14ac:dyDescent="0.25">
      <c r="B91" s="22" t="s">
        <v>112</v>
      </c>
      <c r="C91" s="9">
        <v>2</v>
      </c>
    </row>
    <row r="92" spans="2:3" hidden="1" x14ac:dyDescent="0.2">
      <c r="B92" s="23" t="s">
        <v>108</v>
      </c>
      <c r="C92" s="24">
        <v>10</v>
      </c>
    </row>
    <row r="93" spans="2:3" hidden="1" x14ac:dyDescent="0.2">
      <c r="B93" s="23" t="s">
        <v>109</v>
      </c>
      <c r="C93" s="24">
        <v>4</v>
      </c>
    </row>
    <row r="94" spans="2:3" ht="15" hidden="1" customHeight="1" x14ac:dyDescent="0.2">
      <c r="B94" s="100" t="s">
        <v>42</v>
      </c>
      <c r="C94" s="102">
        <v>1</v>
      </c>
    </row>
    <row r="95" spans="2:3" ht="16" hidden="1" thickBot="1" x14ac:dyDescent="0.25">
      <c r="B95" s="101"/>
      <c r="C95" s="103"/>
    </row>
    <row r="96" spans="2:3" ht="28" hidden="1" x14ac:dyDescent="0.2">
      <c r="B96" s="23" t="s">
        <v>110</v>
      </c>
      <c r="C96" s="4">
        <v>2</v>
      </c>
    </row>
    <row r="97" spans="2:3" ht="15" hidden="1" customHeight="1" x14ac:dyDescent="0.2">
      <c r="B97" s="100" t="s">
        <v>42</v>
      </c>
      <c r="C97" s="102">
        <v>5</v>
      </c>
    </row>
    <row r="98" spans="2:3" ht="16" hidden="1" thickBot="1" x14ac:dyDescent="0.25">
      <c r="B98" s="101"/>
      <c r="C98" s="103"/>
    </row>
    <row r="99" spans="2:3" hidden="1" x14ac:dyDescent="0.2">
      <c r="B99" s="29"/>
      <c r="C99" s="30"/>
    </row>
    <row r="100" spans="2:3" x14ac:dyDescent="0.2">
      <c r="B100" s="31"/>
      <c r="C100" s="32"/>
    </row>
    <row r="101" spans="2:3" x14ac:dyDescent="0.2">
      <c r="B101" s="31"/>
      <c r="C101" s="32"/>
    </row>
    <row r="102" spans="2:3" x14ac:dyDescent="0.2">
      <c r="B102" s="31"/>
      <c r="C102" s="32"/>
    </row>
    <row r="103" spans="2:3" x14ac:dyDescent="0.2">
      <c r="B103" s="31"/>
      <c r="C103" s="32"/>
    </row>
    <row r="104" spans="2:3" x14ac:dyDescent="0.2">
      <c r="B104" s="31"/>
      <c r="C104" s="32"/>
    </row>
    <row r="105" spans="2:3" x14ac:dyDescent="0.2">
      <c r="B105" s="31"/>
      <c r="C105" s="32"/>
    </row>
    <row r="106" spans="2:3" x14ac:dyDescent="0.2">
      <c r="B106" s="31"/>
      <c r="C106" s="32"/>
    </row>
    <row r="107" spans="2:3" x14ac:dyDescent="0.2">
      <c r="B107" s="31"/>
      <c r="C107" s="32"/>
    </row>
    <row r="108" spans="2:3" x14ac:dyDescent="0.2">
      <c r="B108" s="31"/>
      <c r="C108" s="32"/>
    </row>
    <row r="109" spans="2:3" x14ac:dyDescent="0.2">
      <c r="B109" s="31"/>
      <c r="C109" s="32"/>
    </row>
    <row r="110" spans="2:3" x14ac:dyDescent="0.2">
      <c r="B110" s="31"/>
      <c r="C110" s="32"/>
    </row>
    <row r="111" spans="2:3" x14ac:dyDescent="0.2">
      <c r="B111" s="31"/>
      <c r="C111" s="32"/>
    </row>
    <row r="112" spans="2:3" x14ac:dyDescent="0.2">
      <c r="B112" s="31"/>
      <c r="C112" s="32"/>
    </row>
    <row r="113" spans="2:3" x14ac:dyDescent="0.2">
      <c r="B113" s="31"/>
      <c r="C113" s="32"/>
    </row>
    <row r="114" spans="2:3" x14ac:dyDescent="0.2">
      <c r="B114" s="31"/>
      <c r="C114" s="32"/>
    </row>
    <row r="115" spans="2:3" x14ac:dyDescent="0.2">
      <c r="B115" s="31"/>
      <c r="C115" s="32"/>
    </row>
  </sheetData>
  <sheetProtection algorithmName="SHA-512" hashValue="ioYjNj5bUGbI67rzWXJqQqvHdd5S0OzLwNl/wgeWP5LIHL8IJh6z9IKpY/4AseFbRKmw2UNcg0J+J2EOaH3kog==" saltValue="D0H3A8kxX06XqKJAKwNEvQ==" spinCount="100000" sheet="1" objects="1" scenarios="1" selectLockedCells="1" selectUnlockedCells="1"/>
  <mergeCells count="50">
    <mergeCell ref="B22:C22"/>
    <mergeCell ref="B2:C2"/>
    <mergeCell ref="B4:C4"/>
    <mergeCell ref="B5:C5"/>
    <mergeCell ref="B6:B7"/>
    <mergeCell ref="C6:C7"/>
    <mergeCell ref="B11:B12"/>
    <mergeCell ref="C11:C12"/>
    <mergeCell ref="B14:C14"/>
    <mergeCell ref="B15:B16"/>
    <mergeCell ref="C15:C16"/>
    <mergeCell ref="B18:B19"/>
    <mergeCell ref="C18:C19"/>
    <mergeCell ref="B44:B45"/>
    <mergeCell ref="C44:C45"/>
    <mergeCell ref="B23:C23"/>
    <mergeCell ref="B25:B26"/>
    <mergeCell ref="C25:C26"/>
    <mergeCell ref="B29:C29"/>
    <mergeCell ref="B30:C30"/>
    <mergeCell ref="B34:C34"/>
    <mergeCell ref="B35:C35"/>
    <mergeCell ref="B40:C40"/>
    <mergeCell ref="B68:B69"/>
    <mergeCell ref="C68:C69"/>
    <mergeCell ref="B48:B49"/>
    <mergeCell ref="C48:C49"/>
    <mergeCell ref="B51:C51"/>
    <mergeCell ref="B53:C53"/>
    <mergeCell ref="B54:C54"/>
    <mergeCell ref="B55:B56"/>
    <mergeCell ref="C55:C56"/>
    <mergeCell ref="B61:B62"/>
    <mergeCell ref="C61:C62"/>
    <mergeCell ref="B64:C64"/>
    <mergeCell ref="B65:B66"/>
    <mergeCell ref="C65:C66"/>
    <mergeCell ref="B85:C85"/>
    <mergeCell ref="B72:C72"/>
    <mergeCell ref="B73:C73"/>
    <mergeCell ref="B75:B76"/>
    <mergeCell ref="C75:C76"/>
    <mergeCell ref="B79:C79"/>
    <mergeCell ref="B80:C80"/>
    <mergeCell ref="B84:C84"/>
    <mergeCell ref="B90:C90"/>
    <mergeCell ref="B94:B95"/>
    <mergeCell ref="C94:C95"/>
    <mergeCell ref="B97:B98"/>
    <mergeCell ref="C97:C98"/>
  </mergeCell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DISPÓSITIVO SEGURIDAD 2025</vt:lpstr>
      <vt:lpstr>Hoja1</vt:lpstr>
      <vt:lpstr>PERSONAL</vt:lpstr>
      <vt:lpstr>'DISPÓSITIVO SEGURIDAD 2025'!Área_de_impresión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Oscar Oswaldo Solano Rodriguez</dc:creator>
  <cp:keywords/>
  <dc:description/>
  <cp:lastModifiedBy>Juan Felipe Rodriguez Borraez</cp:lastModifiedBy>
  <cp:revision/>
  <dcterms:created xsi:type="dcterms:W3CDTF">2024-10-03T02:05:56Z</dcterms:created>
  <dcterms:modified xsi:type="dcterms:W3CDTF">2025-02-27T17:17:41Z</dcterms:modified>
  <cp:category/>
  <cp:contentStatus/>
</cp:coreProperties>
</file>