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icein 2016\Trabajos\Ajuste de Formatos\"/>
    </mc:Choice>
  </mc:AlternateContent>
  <bookViews>
    <workbookView xWindow="0" yWindow="0" windowWidth="15135" windowHeight="10095" tabRatio="906" firstSheet="1" activeTab="1"/>
  </bookViews>
  <sheets>
    <sheet name="Opciones" sheetId="2" state="veryHidden" r:id="rId1"/>
    <sheet name="Datos_Generales" sheetId="3" r:id="rId2"/>
    <sheet name="Resumen" sheetId="8" r:id="rId3"/>
    <sheet name="Descripción" sheetId="9" r:id="rId4"/>
    <sheet name="Objetivos" sheetId="7" r:id="rId5"/>
    <sheet name="Metodología" sheetId="17" r:id="rId6"/>
    <sheet name="Estado_del_Arte" sheetId="18" r:id="rId7"/>
    <sheet name="Marco_Teorico" sheetId="24" r:id="rId8"/>
    <sheet name="Cronograma" sheetId="11" r:id="rId9"/>
    <sheet name="Productos" sheetId="5" r:id="rId10"/>
    <sheet name="Integrantes" sheetId="4" r:id="rId11"/>
    <sheet name="Presupuesto" sheetId="6" r:id="rId12"/>
    <sheet name="Impactos" sheetId="19" r:id="rId13"/>
    <sheet name="Grupo" sheetId="22" r:id="rId14"/>
    <sheet name="Biblografia" sheetId="21" r:id="rId15"/>
    <sheet name="Imagenes" sheetId="12" r:id="rId16"/>
    <sheet name="Normas" sheetId="14" r:id="rId17"/>
  </sheets>
  <definedNames>
    <definedName name="_xlnm._FilterDatabase" localSheetId="0" hidden="1">Opciones!$AB$1:$AH$387</definedName>
    <definedName name="_xlnm.Print_Area" localSheetId="14">Biblografia!$A$1:$J$26</definedName>
    <definedName name="_xlnm.Print_Area" localSheetId="8">Cronograma!$A$1:$I$26</definedName>
    <definedName name="_xlnm.Print_Area" localSheetId="1">Datos_Generales!$A$1:$I$48</definedName>
    <definedName name="_xlnm.Print_Area" localSheetId="3">Descripción!$A$1:$I$26</definedName>
    <definedName name="_xlnm.Print_Area" localSheetId="6">Estado_del_Arte!$A$1:$I$26</definedName>
    <definedName name="_xlnm.Print_Area" localSheetId="13">Grupo!$A$1:$J$34</definedName>
    <definedName name="_xlnm.Print_Area" localSheetId="15">Imagenes!$A$1:$L$21</definedName>
    <definedName name="_xlnm.Print_Area" localSheetId="12">Impactos!$A$1:$J$21</definedName>
    <definedName name="_xlnm.Print_Area" localSheetId="10">Integrantes!$A$1:$J$31</definedName>
    <definedName name="_xlnm.Print_Area" localSheetId="7">Marco_Teorico!$A$1:$I$26</definedName>
    <definedName name="_xlnm.Print_Area" localSheetId="5">Metodología!$A$1:$I$23</definedName>
    <definedName name="_xlnm.Print_Area" localSheetId="16">Normas!$A$1:$J$26</definedName>
    <definedName name="_xlnm.Print_Area" localSheetId="4">Objetivos!$A$1:$I$29</definedName>
    <definedName name="_xlnm.Print_Area" localSheetId="11">Presupuesto!$A$1:$J$105</definedName>
    <definedName name="_xlnm.Print_Area" localSheetId="9">Productos!$A$1:$K$44</definedName>
    <definedName name="_xlnm.Print_Area" localSheetId="2">Resumen!$A$1:$I$18</definedName>
    <definedName name="Caract">Opciones!$I$12</definedName>
    <definedName name="Conv_Opc">Opciones!$K$1:$N$7</definedName>
    <definedName name="Elec_Conv">Datos_Generales!$G$14</definedName>
    <definedName name="Facultades">Opciones!$S$2:$S$9</definedName>
    <definedName name="FunProy_EMP">Opciones!$V$22:$V$24</definedName>
    <definedName name="FunProy_IMP">Opciones!$V$8:$V$15</definedName>
    <definedName name="FunProy_INO">Opciones!$V$19:$V$21</definedName>
    <definedName name="FunProy_INV">Opciones!$V$2:$V$7</definedName>
    <definedName name="FunProy_PIC">Opciones!$V$16:$V$18</definedName>
    <definedName name="GP_1">Opciones!$AF$2:$AF$5</definedName>
    <definedName name="GP_10">Opciones!$AF$39:$AF$43</definedName>
    <definedName name="GP_11">Opciones!$AF$44:$AF$46</definedName>
    <definedName name="GP_12">Opciones!$AF$47:$AF$60</definedName>
    <definedName name="GP_13">Opciones!$AF$61:$AF$64</definedName>
    <definedName name="GP_14">Opciones!$AF$65:$AF$69</definedName>
    <definedName name="GP_15">Opciones!$AF$70:$AF$71</definedName>
    <definedName name="GP_16">Opciones!$AF$72:$AF$77</definedName>
    <definedName name="GP_17">Opciones!$AF$78:$AF$82</definedName>
    <definedName name="GP_18">Opciones!$AF$83:$AF$86</definedName>
    <definedName name="GP_19">Opciones!$AF$87:$AF$89</definedName>
    <definedName name="GP_2">Opciones!$AF$6:$AF$10</definedName>
    <definedName name="GP_20">Opciones!$AF$90:$AF$92</definedName>
    <definedName name="GP_21">Opciones!$AF$93:$AF$95</definedName>
    <definedName name="GP_22">Opciones!$AF$96:$AF$101</definedName>
    <definedName name="GP_23">Opciones!$AF$102:$AF$111</definedName>
    <definedName name="GP_24">Opciones!$AF$112:$AF$116</definedName>
    <definedName name="GP_25">Opciones!$AF$117:$AF$119</definedName>
    <definedName name="GP_26">Opciones!$AF$120:$AF$124</definedName>
    <definedName name="GP_27">Opciones!$AF$125:$AF$134</definedName>
    <definedName name="GP_28">Opciones!$AF$135:$AF$140</definedName>
    <definedName name="GP_29">Opciones!$AF$141:$AF$143</definedName>
    <definedName name="GP_3">Opciones!$AF$11:$AF$12</definedName>
    <definedName name="GP_30">Opciones!$AF$144:$AF$153</definedName>
    <definedName name="GP_31">Opciones!$AF$154:$AF$155</definedName>
    <definedName name="GP_32">Opciones!$AF$156:$AF$159</definedName>
    <definedName name="GP_33">Opciones!$AF$160:$AF$163</definedName>
    <definedName name="GP_34">Opciones!$AF$164:$AF$167</definedName>
    <definedName name="GP_35">Opciones!$AF$168:$AF$172</definedName>
    <definedName name="GP_36">Opciones!$AF$173:$AF$175</definedName>
    <definedName name="GP_37">Opciones!$AF$176:$AF$178</definedName>
    <definedName name="GP_38">Opciones!$AF$179:$AF$181</definedName>
    <definedName name="GP_39">Opciones!$AF$182:$AF$186</definedName>
    <definedName name="GP_4">Opciones!$AF$13:$AF$17</definedName>
    <definedName name="GP_40">Opciones!$AF$187:$AF$190</definedName>
    <definedName name="GP_41">Opciones!$AF$191:$AF$192</definedName>
    <definedName name="GP_42">Opciones!$AF$193:$AF$199</definedName>
    <definedName name="GP_43">Opciones!$AF$200:$AF$202</definedName>
    <definedName name="GP_44">Opciones!$AF$203:$AF$204</definedName>
    <definedName name="GP_45">Opciones!$AF$205:$AF$217</definedName>
    <definedName name="GP_46">Opciones!$AF$218:$AF$222</definedName>
    <definedName name="GP_47">Opciones!$AF$223:$AF$227</definedName>
    <definedName name="GP_48">Opciones!$AF$228:$AF$235</definedName>
    <definedName name="GP_49">Opciones!$AF$236:$AF$242</definedName>
    <definedName name="GP_5">Opciones!$AF$18:$AF$20</definedName>
    <definedName name="GP_50">Opciones!$AF$243:$AF$250</definedName>
    <definedName name="GP_51">Opciones!$AF$251:$AF$256</definedName>
    <definedName name="GP_52">Opciones!$AF$257:$AF$258</definedName>
    <definedName name="GP_53">Opciones!$AF$259</definedName>
    <definedName name="GP_54">Opciones!$AF$260:$AF$264</definedName>
    <definedName name="GP_56">Opciones!$AF$265:$AF$269</definedName>
    <definedName name="GP_57">Opciones!$AF$270:$AF$272</definedName>
    <definedName name="GP_58">Opciones!$AF$273:$AF$275</definedName>
    <definedName name="GP_59">Opciones!$AF$276:$AF$280</definedName>
    <definedName name="GP_6">Opciones!$AF$21:$AF$24</definedName>
    <definedName name="GP_60">Opciones!$AF$281</definedName>
    <definedName name="GP_62">Opciones!$AF$282:$AF$284</definedName>
    <definedName name="GP_63">Opciones!$AF$285:$AF$287</definedName>
    <definedName name="GP_64">Opciones!$AF$288:$AF$290</definedName>
    <definedName name="GP_65">Opciones!$AF$291</definedName>
    <definedName name="GP_66">Opciones!$AF$292:$AF$297</definedName>
    <definedName name="GP_67">Opciones!$AF$298:$AF$299</definedName>
    <definedName name="GP_68">Opciones!$AF$300:$AF$302</definedName>
    <definedName name="GP_69">Opciones!$AF$303:$AF$304</definedName>
    <definedName name="GP_7">Opciones!$AF$25:$AF$29</definedName>
    <definedName name="GP_70">Opciones!$AF$305:$AF$307</definedName>
    <definedName name="GP_71">Opciones!$AF$308:$AF$310</definedName>
    <definedName name="GP_72">Opciones!$AF$311:$AF$318</definedName>
    <definedName name="GP_73">Opciones!$AF$319:$AF$321</definedName>
    <definedName name="GP_74">Opciones!$AF$322:$AF$325</definedName>
    <definedName name="GP_75">Opciones!$AF$326:$AF$332</definedName>
    <definedName name="GP_76">Opciones!$AF$333:$AF$339</definedName>
    <definedName name="GP_77">Opciones!$AF$340:$AF$344</definedName>
    <definedName name="GP_78">Opciones!$AF$345</definedName>
    <definedName name="GP_79">Opciones!$AF$346:$AF$352</definedName>
    <definedName name="GP_8">Opciones!$AF$30:$AF$35</definedName>
    <definedName name="GP_80">Opciones!$AF$353</definedName>
    <definedName name="GP_81">Opciones!$AF$354:$AF$359</definedName>
    <definedName name="GP_82">Opciones!$AF$360:$AF$365</definedName>
    <definedName name="GP_83">Opciones!$AF$366:$AF$368</definedName>
    <definedName name="GP_84">Opciones!$AF$369:$AF$375</definedName>
    <definedName name="GP_85">Opciones!$AF$376:$AF$381</definedName>
    <definedName name="GP_86">Opciones!$AF$382:$AF$384</definedName>
    <definedName name="GP_87">Opciones!$AF$385:$AF$387</definedName>
    <definedName name="GP_9">Opciones!$AF$36:$AF$38</definedName>
    <definedName name="Grup_Clasifica">Opciones!$G$2:$G$6</definedName>
    <definedName name="Grupos">Opciones!$AJ$2:$AJ$74</definedName>
    <definedName name="IncSM">Presupuesto!$O$17</definedName>
    <definedName name="List_prod">Productos!$N$10:$N$49</definedName>
    <definedName name="meses">Cronograma!$G$7</definedName>
    <definedName name="NVEstudios">Opciones!$T$2:$T$9</definedName>
    <definedName name="Presupuesto">Presupuesto!$F$99</definedName>
    <definedName name="PS_Vicein">Integrantes!$O$9</definedName>
    <definedName name="Puntos">Productos!$H$31</definedName>
    <definedName name="Rangos">Integrantes!$N$14:$T$23</definedName>
    <definedName name="RelaPts_Ps">Opciones!$B$1:$E$6</definedName>
    <definedName name="SEDESUMNG">Opciones!$P$2:$P$5</definedName>
    <definedName name="SioNo" localSheetId="8">Opciones!$J$2:$J$3</definedName>
    <definedName name="SMLV">Presupuesto!$F$25</definedName>
    <definedName name="Tabla_prod">Productos!$N$9:$Y$48</definedName>
    <definedName name="_xlnm.Print_Titles" localSheetId="14">Biblografia!$4:$6</definedName>
    <definedName name="_xlnm.Print_Titles" localSheetId="8">Cronograma!$4:$6</definedName>
    <definedName name="_xlnm.Print_Titles" localSheetId="1">Datos_Generales!$1:$4</definedName>
    <definedName name="_xlnm.Print_Titles" localSheetId="3">Descripción!$1:$8</definedName>
    <definedName name="_xlnm.Print_Titles" localSheetId="6">Estado_del_Arte!$4:$6</definedName>
    <definedName name="_xlnm.Print_Titles" localSheetId="13">Grupo!$4:$6</definedName>
    <definedName name="_xlnm.Print_Titles" localSheetId="15">Imagenes!$1:$8</definedName>
    <definedName name="_xlnm.Print_Titles" localSheetId="12">Impactos!$4:$6</definedName>
    <definedName name="_xlnm.Print_Titles" localSheetId="10">Integrantes!$4:$6</definedName>
    <definedName name="_xlnm.Print_Titles" localSheetId="7">Marco_Teorico!$4:$6</definedName>
    <definedName name="_xlnm.Print_Titles" localSheetId="5">Metodología!$4:$6</definedName>
    <definedName name="_xlnm.Print_Titles" localSheetId="16">Normas!$1:$8</definedName>
    <definedName name="_xlnm.Print_Titles" localSheetId="4">Objetivos!$4:$6</definedName>
    <definedName name="_xlnm.Print_Titles" localSheetId="11">Presupuesto!$4:$5</definedName>
    <definedName name="_xlnm.Print_Titles" localSheetId="9">Productos!$4:$5</definedName>
    <definedName name="_xlnm.Print_Titles" localSheetId="2">Resumen!$4:$7</definedName>
    <definedName name="Tp_Entidad">Opciones!$H$2:$H$4</definedName>
    <definedName name="Tp_Impacto">Opciones!$W$2:$W$13</definedName>
    <definedName name="Tp_Productos">Opciones!$R$2:$R$4</definedName>
    <definedName name="Tp_proy">Opciones!$Q$2:$Q$5</definedName>
    <definedName name="TP_Rubro">Presupuesto!$C$85:$C$98</definedName>
    <definedName name="TpCentro2">Opciones!$I$2:$I$3</definedName>
    <definedName name="TPConvocatoria">Opciones!$K$2:$K$4</definedName>
    <definedName name="TpImpac">Opciones!$O$2:$O$7</definedName>
    <definedName name="Val_OPS">Presupuesto!$L$29:$M$37</definedName>
    <definedName name="VinUMNG">Opciones!$U$2:$U$9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6" l="1"/>
  <c r="C78" i="6" l="1"/>
  <c r="D79" i="6"/>
  <c r="K25" i="24"/>
  <c r="K24" i="24"/>
  <c r="K23" i="24"/>
  <c r="K22" i="24"/>
  <c r="K21" i="24"/>
  <c r="K20" i="24"/>
  <c r="K19" i="24"/>
  <c r="K18" i="24"/>
  <c r="K17" i="24"/>
  <c r="K16" i="24"/>
  <c r="K15" i="24"/>
  <c r="K14" i="24"/>
  <c r="K13" i="24"/>
  <c r="K12" i="24"/>
  <c r="K11" i="24"/>
  <c r="K10" i="24"/>
  <c r="K5" i="24"/>
  <c r="B4" i="24"/>
  <c r="AH177" i="2" l="1"/>
  <c r="AE177" i="2"/>
  <c r="L29" i="4"/>
  <c r="K29" i="4"/>
  <c r="L28" i="4" s="1"/>
  <c r="L27" i="4"/>
  <c r="K27" i="4"/>
  <c r="L26" i="4" s="1"/>
  <c r="L25" i="4"/>
  <c r="K25" i="4"/>
  <c r="L24" i="4" s="1"/>
  <c r="L23" i="4"/>
  <c r="K23" i="4"/>
  <c r="L22" i="4" s="1"/>
  <c r="L21" i="4"/>
  <c r="K21" i="4"/>
  <c r="L20" i="4" s="1"/>
  <c r="L19" i="4"/>
  <c r="K19" i="4"/>
  <c r="L18" i="4" s="1"/>
  <c r="L17" i="4"/>
  <c r="K17" i="4"/>
  <c r="L16" i="4" s="1"/>
  <c r="L15" i="4"/>
  <c r="K15" i="4"/>
  <c r="L14" i="4" s="1"/>
  <c r="L13" i="4"/>
  <c r="K13" i="4"/>
  <c r="L12" i="4" s="1"/>
  <c r="L11" i="4"/>
  <c r="K11" i="4"/>
  <c r="L10" i="4" s="1"/>
  <c r="K12" i="4" l="1"/>
  <c r="K14" i="4"/>
  <c r="K16" i="4"/>
  <c r="K18" i="4"/>
  <c r="K20" i="4"/>
  <c r="K22" i="4"/>
  <c r="K24" i="4"/>
  <c r="K26" i="4"/>
  <c r="K28" i="4"/>
  <c r="K10" i="4"/>
  <c r="I70" i="6"/>
  <c r="I69" i="6"/>
  <c r="AH206" i="2"/>
  <c r="AH207" i="2"/>
  <c r="AH208" i="2"/>
  <c r="AH209" i="2"/>
  <c r="AH210" i="2"/>
  <c r="AH211" i="2"/>
  <c r="AH212" i="2"/>
  <c r="AH213" i="2"/>
  <c r="AH214" i="2"/>
  <c r="AH215" i="2"/>
  <c r="AH216" i="2"/>
  <c r="AH217" i="2"/>
  <c r="AE206" i="2"/>
  <c r="AE207" i="2"/>
  <c r="AE208" i="2"/>
  <c r="AE209" i="2"/>
  <c r="AE210" i="2"/>
  <c r="AE211" i="2"/>
  <c r="AE212" i="2"/>
  <c r="AE213" i="2"/>
  <c r="AE214" i="2"/>
  <c r="AE215" i="2"/>
  <c r="AE216" i="2"/>
  <c r="AE217" i="2"/>
  <c r="AH201" i="2"/>
  <c r="AE201" i="2"/>
  <c r="AH170" i="2"/>
  <c r="AH171" i="2"/>
  <c r="AH172" i="2"/>
  <c r="AH166" i="2"/>
  <c r="AE166" i="2"/>
  <c r="AH80" i="2"/>
  <c r="AH81" i="2"/>
  <c r="AH82" i="2"/>
  <c r="AE80" i="2"/>
  <c r="AE81" i="2"/>
  <c r="AE82" i="2"/>
  <c r="AH79" i="2"/>
  <c r="AE79" i="2"/>
  <c r="AH16" i="2"/>
  <c r="AE16" i="2"/>
  <c r="AH13" i="2"/>
  <c r="AE7" i="2"/>
  <c r="AE8" i="2"/>
  <c r="AH200" i="2" l="1"/>
  <c r="AH383" i="2"/>
  <c r="AH382" i="2"/>
  <c r="AH379" i="2"/>
  <c r="AH378" i="2"/>
  <c r="AH375" i="2"/>
  <c r="AH374" i="2"/>
  <c r="AH373" i="2"/>
  <c r="AH372" i="2"/>
  <c r="AH371" i="2"/>
  <c r="AH370" i="2"/>
  <c r="AH369" i="2"/>
  <c r="AH368" i="2"/>
  <c r="AH367" i="2"/>
  <c r="AH366" i="2"/>
  <c r="AH307" i="2"/>
  <c r="AH306" i="2"/>
  <c r="AH305" i="2"/>
  <c r="AH304" i="2"/>
  <c r="AH303" i="2"/>
  <c r="AH299" i="2"/>
  <c r="AH298" i="2"/>
  <c r="AH297" i="2"/>
  <c r="AH296" i="2"/>
  <c r="AH295" i="2"/>
  <c r="AH294" i="2"/>
  <c r="AH293" i="2"/>
  <c r="AH292" i="2"/>
  <c r="AH291" i="2"/>
  <c r="AH290" i="2"/>
  <c r="AH289" i="2"/>
  <c r="AH288" i="2"/>
  <c r="AH287" i="2"/>
  <c r="AH286" i="2"/>
  <c r="AH285" i="2"/>
  <c r="AH284" i="2"/>
  <c r="AH283" i="2"/>
  <c r="AH282" i="2"/>
  <c r="AH281" i="2"/>
  <c r="AH264" i="2"/>
  <c r="AH263" i="2"/>
  <c r="AH262" i="2"/>
  <c r="AH261" i="2"/>
  <c r="AH260" i="2"/>
  <c r="AH259" i="2"/>
  <c r="AH258" i="2"/>
  <c r="AH257" i="2"/>
  <c r="AH202" i="2"/>
  <c r="AH178" i="2"/>
  <c r="AH176" i="2"/>
  <c r="AH169" i="2"/>
  <c r="AH168" i="2"/>
  <c r="AH381" i="2"/>
  <c r="AH387" i="2"/>
  <c r="AH363" i="2"/>
  <c r="AH359" i="2"/>
  <c r="AH351" i="2"/>
  <c r="AH345" i="2"/>
  <c r="AH343" i="2"/>
  <c r="AH339" i="2"/>
  <c r="AH331" i="2"/>
  <c r="AH323" i="2"/>
  <c r="AH319" i="2"/>
  <c r="AH315" i="2"/>
  <c r="AH310" i="2"/>
  <c r="AH279" i="2"/>
  <c r="AH275" i="2"/>
  <c r="AH271" i="2"/>
  <c r="AH267" i="2"/>
  <c r="AH255" i="2"/>
  <c r="AH247" i="2"/>
  <c r="AH239" i="2"/>
  <c r="AH235" i="2"/>
  <c r="AH227" i="2"/>
  <c r="AH219" i="2"/>
  <c r="AH204" i="2"/>
  <c r="AH199" i="2"/>
  <c r="AH191" i="2"/>
  <c r="AH187" i="2"/>
  <c r="AH183" i="2"/>
  <c r="AH179" i="2"/>
  <c r="AH165" i="2"/>
  <c r="AH161" i="2"/>
  <c r="AH157" i="2"/>
  <c r="AH155" i="2"/>
  <c r="AH153" i="2"/>
  <c r="AH141" i="2"/>
  <c r="AH137" i="2"/>
  <c r="AH133" i="2"/>
  <c r="AH121" i="2"/>
  <c r="AH117" i="2"/>
  <c r="AH113" i="2"/>
  <c r="AH109" i="2"/>
  <c r="AH101" i="2"/>
  <c r="AH93" i="2"/>
  <c r="AH92" i="2"/>
  <c r="AH89" i="2"/>
  <c r="AH85" i="2"/>
  <c r="AH78" i="2"/>
  <c r="AH77" i="2"/>
  <c r="AH71" i="2"/>
  <c r="AH69" i="2"/>
  <c r="AH61" i="2"/>
  <c r="AH57" i="2"/>
  <c r="AH45" i="2"/>
  <c r="AH41" i="2"/>
  <c r="AH37" i="2"/>
  <c r="AH33" i="2"/>
  <c r="AH29" i="2"/>
  <c r="AH21" i="2"/>
  <c r="AH20" i="2"/>
  <c r="AH12" i="2"/>
  <c r="AH7" i="2"/>
  <c r="AH17" i="2"/>
  <c r="AH376" i="2" l="1"/>
  <c r="AH380" i="2"/>
  <c r="AH384" i="2"/>
  <c r="AH377" i="2"/>
  <c r="AH2" i="2"/>
  <c r="AH174" i="2"/>
  <c r="AH173" i="2"/>
  <c r="AH10" i="2"/>
  <c r="AH8" i="2"/>
  <c r="AH6" i="2"/>
  <c r="AH11" i="2"/>
  <c r="AH3" i="2"/>
  <c r="AH4" i="2"/>
  <c r="AH9" i="2"/>
  <c r="AH5" i="2"/>
  <c r="AH353" i="2"/>
  <c r="AH54" i="2"/>
  <c r="AH122" i="2"/>
  <c r="AH240" i="2"/>
  <c r="AH328" i="2"/>
  <c r="AH364" i="2"/>
  <c r="AH66" i="2"/>
  <c r="AH138" i="2"/>
  <c r="AH256" i="2"/>
  <c r="AH344" i="2"/>
  <c r="AH74" i="2"/>
  <c r="AH150" i="2"/>
  <c r="AH205" i="2"/>
  <c r="AH276" i="2"/>
  <c r="AH352" i="2"/>
  <c r="AH34" i="2"/>
  <c r="AH90" i="2"/>
  <c r="AH158" i="2"/>
  <c r="AH180" i="2"/>
  <c r="AH224" i="2"/>
  <c r="AH308" i="2"/>
  <c r="AH26" i="2"/>
  <c r="AH46" i="2"/>
  <c r="AH110" i="2"/>
  <c r="AH130" i="2"/>
  <c r="AH248" i="2"/>
  <c r="AH316" i="2"/>
  <c r="AH336" i="2"/>
  <c r="AH30" i="2"/>
  <c r="AH50" i="2"/>
  <c r="AH70" i="2"/>
  <c r="AH98" i="2"/>
  <c r="AH114" i="2"/>
  <c r="AH134" i="2"/>
  <c r="AH154" i="2"/>
  <c r="AH175" i="2"/>
  <c r="AH188" i="2"/>
  <c r="AH236" i="2"/>
  <c r="AH252" i="2"/>
  <c r="AH280" i="2"/>
  <c r="AH320" i="2"/>
  <c r="AH340" i="2"/>
  <c r="AH102" i="2"/>
  <c r="AH192" i="2"/>
  <c r="AH356" i="2"/>
  <c r="AH22" i="2"/>
  <c r="AH42" i="2"/>
  <c r="AH58" i="2"/>
  <c r="AH86" i="2"/>
  <c r="AH106" i="2"/>
  <c r="AH126" i="2"/>
  <c r="AH146" i="2"/>
  <c r="AH167" i="2"/>
  <c r="AH196" i="2"/>
  <c r="AH220" i="2"/>
  <c r="AH244" i="2"/>
  <c r="AH272" i="2"/>
  <c r="AH312" i="2"/>
  <c r="AH332" i="2"/>
  <c r="AH348" i="2"/>
  <c r="AH360" i="2"/>
  <c r="AH62" i="2"/>
  <c r="AH94" i="2"/>
  <c r="AH142" i="2"/>
  <c r="AH232" i="2"/>
  <c r="AH300" i="2"/>
  <c r="AH14" i="2"/>
  <c r="AH19" i="2"/>
  <c r="AH23" i="2"/>
  <c r="AH27" i="2"/>
  <c r="AH31" i="2"/>
  <c r="AH35" i="2"/>
  <c r="AH39" i="2"/>
  <c r="AH43" i="2"/>
  <c r="AH47" i="2"/>
  <c r="AH51" i="2"/>
  <c r="AH55" i="2"/>
  <c r="AH59" i="2"/>
  <c r="AH63" i="2"/>
  <c r="AH67" i="2"/>
  <c r="AH75" i="2"/>
  <c r="AH83" i="2"/>
  <c r="AH87" i="2"/>
  <c r="AH91" i="2"/>
  <c r="AH95" i="2"/>
  <c r="AH99" i="2"/>
  <c r="AH103" i="2"/>
  <c r="AH107" i="2"/>
  <c r="AH111" i="2"/>
  <c r="AH115" i="2"/>
  <c r="AH119" i="2"/>
  <c r="AH123" i="2"/>
  <c r="AH127" i="2"/>
  <c r="AH131" i="2"/>
  <c r="AH135" i="2"/>
  <c r="AH139" i="2"/>
  <c r="AH143" i="2"/>
  <c r="AH147" i="2"/>
  <c r="AH151" i="2"/>
  <c r="AH159" i="2"/>
  <c r="AH163" i="2"/>
  <c r="AH181" i="2"/>
  <c r="AH185" i="2"/>
  <c r="AH189" i="2"/>
  <c r="AH193" i="2"/>
  <c r="AH197" i="2"/>
  <c r="AH221" i="2"/>
  <c r="AH225" i="2"/>
  <c r="AH229" i="2"/>
  <c r="AH233" i="2"/>
  <c r="AH237" i="2"/>
  <c r="AH241" i="2"/>
  <c r="AH245" i="2"/>
  <c r="AH249" i="2"/>
  <c r="AH253" i="2"/>
  <c r="AH265" i="2"/>
  <c r="AH269" i="2"/>
  <c r="AH273" i="2"/>
  <c r="AH277" i="2"/>
  <c r="AH301" i="2"/>
  <c r="AH309" i="2"/>
  <c r="AH313" i="2"/>
  <c r="AH317" i="2"/>
  <c r="AH321" i="2"/>
  <c r="AH325" i="2"/>
  <c r="AH329" i="2"/>
  <c r="AH333" i="2"/>
  <c r="AH337" i="2"/>
  <c r="AH341" i="2"/>
  <c r="AH349" i="2"/>
  <c r="AH357" i="2"/>
  <c r="AH361" i="2"/>
  <c r="AH365" i="2"/>
  <c r="AH385" i="2"/>
  <c r="AH18" i="2"/>
  <c r="AH38" i="2"/>
  <c r="AH184" i="2"/>
  <c r="AH15" i="2"/>
  <c r="AH24" i="2"/>
  <c r="AH28" i="2"/>
  <c r="AH32" i="2"/>
  <c r="AH36" i="2"/>
  <c r="AH40" i="2"/>
  <c r="AH44" i="2"/>
  <c r="AH48" i="2"/>
  <c r="AH52" i="2"/>
  <c r="AH56" i="2"/>
  <c r="AH60" i="2"/>
  <c r="AH64" i="2"/>
  <c r="AH68" i="2"/>
  <c r="AH72" i="2"/>
  <c r="AH76" i="2"/>
  <c r="AH84" i="2"/>
  <c r="AH88" i="2"/>
  <c r="AH96" i="2"/>
  <c r="AH100" i="2"/>
  <c r="AH104" i="2"/>
  <c r="AH108" i="2"/>
  <c r="AH112" i="2"/>
  <c r="AH116" i="2"/>
  <c r="AH120" i="2"/>
  <c r="AH124" i="2"/>
  <c r="AH128" i="2"/>
  <c r="AH132" i="2"/>
  <c r="AH136" i="2"/>
  <c r="AH140" i="2"/>
  <c r="AH144" i="2"/>
  <c r="AH148" i="2"/>
  <c r="AH152" i="2"/>
  <c r="AH156" i="2"/>
  <c r="AH160" i="2"/>
  <c r="AH164" i="2"/>
  <c r="AH182" i="2"/>
  <c r="AH186" i="2"/>
  <c r="AH190" i="2"/>
  <c r="AH194" i="2"/>
  <c r="AH198" i="2"/>
  <c r="AH203" i="2"/>
  <c r="AH218" i="2"/>
  <c r="AH222" i="2"/>
  <c r="AH226" i="2"/>
  <c r="AH230" i="2"/>
  <c r="AH234" i="2"/>
  <c r="AH238" i="2"/>
  <c r="AH242" i="2"/>
  <c r="AH246" i="2"/>
  <c r="AH250" i="2"/>
  <c r="AH254" i="2"/>
  <c r="AH266" i="2"/>
  <c r="AH270" i="2"/>
  <c r="AH274" i="2"/>
  <c r="AH278" i="2"/>
  <c r="AH302" i="2"/>
  <c r="AH314" i="2"/>
  <c r="AH318" i="2"/>
  <c r="AH322" i="2"/>
  <c r="AH326" i="2"/>
  <c r="AH330" i="2"/>
  <c r="AH334" i="2"/>
  <c r="AH338" i="2"/>
  <c r="AH342" i="2"/>
  <c r="AH346" i="2"/>
  <c r="AH350" i="2"/>
  <c r="AH354" i="2"/>
  <c r="AH358" i="2"/>
  <c r="AH362" i="2"/>
  <c r="AH386" i="2"/>
  <c r="AH118" i="2"/>
  <c r="AH162" i="2"/>
  <c r="AH228" i="2"/>
  <c r="AH268" i="2"/>
  <c r="AH324" i="2"/>
  <c r="AH25" i="2"/>
  <c r="AH49" i="2"/>
  <c r="AH53" i="2"/>
  <c r="AH65" i="2"/>
  <c r="AH73" i="2"/>
  <c r="AH97" i="2"/>
  <c r="AH105" i="2"/>
  <c r="AH125" i="2"/>
  <c r="AH129" i="2"/>
  <c r="AH145" i="2"/>
  <c r="AH149" i="2"/>
  <c r="AH195" i="2"/>
  <c r="AH223" i="2"/>
  <c r="AH231" i="2"/>
  <c r="AH243" i="2"/>
  <c r="AH251" i="2"/>
  <c r="AH311" i="2"/>
  <c r="AH327" i="2"/>
  <c r="AH335" i="2"/>
  <c r="AH347" i="2"/>
  <c r="AH355" i="2"/>
  <c r="B43" i="6" l="1"/>
  <c r="N32" i="6"/>
  <c r="F30" i="5" l="1"/>
  <c r="F29" i="5"/>
  <c r="F28" i="5"/>
  <c r="F27" i="5"/>
  <c r="F26" i="5"/>
  <c r="F25" i="5"/>
  <c r="F24" i="5"/>
  <c r="F23" i="5"/>
  <c r="F22" i="5"/>
  <c r="F21" i="5"/>
  <c r="F20" i="5"/>
  <c r="F19" i="5"/>
  <c r="F18" i="5"/>
  <c r="F17" i="5"/>
  <c r="F16" i="5"/>
  <c r="F15" i="5"/>
  <c r="F14" i="5"/>
  <c r="F13" i="5"/>
  <c r="F12" i="5"/>
  <c r="F11" i="5"/>
  <c r="G70" i="6" l="1"/>
  <c r="C48" i="6"/>
  <c r="D49" i="6"/>
  <c r="F12" i="6" l="1"/>
  <c r="G12" i="6"/>
  <c r="H12" i="6" l="1"/>
  <c r="AE29" i="2"/>
  <c r="AE28" i="2"/>
  <c r="AE27" i="2"/>
  <c r="AE26" i="2"/>
  <c r="AE25" i="2"/>
  <c r="N18" i="4" l="1"/>
  <c r="N19" i="4" s="1"/>
  <c r="N20" i="4" s="1"/>
  <c r="N21" i="4" s="1"/>
  <c r="N22" i="4" s="1"/>
  <c r="I12" i="3" l="1"/>
  <c r="N48" i="3"/>
  <c r="L14" i="14"/>
  <c r="L15" i="14"/>
  <c r="L16" i="14"/>
  <c r="L17" i="14"/>
  <c r="L18" i="14"/>
  <c r="L19" i="14"/>
  <c r="L20" i="14"/>
  <c r="L21" i="14"/>
  <c r="L22" i="14"/>
  <c r="L23" i="14"/>
  <c r="L24" i="14"/>
  <c r="L25" i="14"/>
  <c r="L26" i="14"/>
  <c r="L27" i="14"/>
  <c r="Q37" i="4"/>
  <c r="N42" i="3" s="1"/>
  <c r="Q32" i="4" l="1"/>
  <c r="N41" i="3" s="1"/>
  <c r="K11" i="5"/>
  <c r="K12" i="5"/>
  <c r="K13" i="5"/>
  <c r="K14" i="5"/>
  <c r="K15" i="5"/>
  <c r="K16" i="5"/>
  <c r="K17" i="5"/>
  <c r="K18" i="5"/>
  <c r="K19" i="5"/>
  <c r="K20" i="5"/>
  <c r="K21" i="5"/>
  <c r="K22" i="5"/>
  <c r="K23" i="5"/>
  <c r="K24" i="5"/>
  <c r="K25" i="5"/>
  <c r="K26" i="5"/>
  <c r="K27" i="5"/>
  <c r="K28" i="5"/>
  <c r="K29" i="5"/>
  <c r="K30" i="5"/>
  <c r="K10" i="5"/>
  <c r="L7" i="5" l="1"/>
  <c r="N31" i="3" s="1"/>
  <c r="M29" i="3"/>
  <c r="M28" i="3"/>
  <c r="M27" i="3"/>
  <c r="M26" i="3"/>
  <c r="L30" i="5"/>
  <c r="L29" i="5"/>
  <c r="L28" i="5"/>
  <c r="L27" i="5"/>
  <c r="L26" i="5"/>
  <c r="L25" i="5"/>
  <c r="L24" i="5"/>
  <c r="L23" i="5"/>
  <c r="L22" i="5"/>
  <c r="L21" i="5"/>
  <c r="L20" i="5"/>
  <c r="L19" i="5"/>
  <c r="L18" i="5"/>
  <c r="L17" i="5"/>
  <c r="L16" i="5"/>
  <c r="L15" i="5"/>
  <c r="L14" i="5"/>
  <c r="L13" i="5"/>
  <c r="L12" i="5"/>
  <c r="L11" i="5"/>
  <c r="L10" i="5"/>
  <c r="N19" i="3" l="1"/>
  <c r="K5" i="18"/>
  <c r="N17" i="3"/>
  <c r="K5" i="17"/>
  <c r="N14" i="3"/>
  <c r="K11" i="9" l="1"/>
  <c r="K12" i="9"/>
  <c r="K13" i="9"/>
  <c r="K14" i="9"/>
  <c r="K15" i="9"/>
  <c r="K16" i="9"/>
  <c r="K17" i="9"/>
  <c r="K18" i="9"/>
  <c r="K19" i="9"/>
  <c r="K20" i="9"/>
  <c r="K21" i="9"/>
  <c r="K22" i="9"/>
  <c r="K23" i="9"/>
  <c r="K24" i="9"/>
  <c r="K25" i="9"/>
  <c r="K10" i="9"/>
  <c r="K5" i="9"/>
  <c r="N11" i="3" s="1"/>
  <c r="K4" i="8"/>
  <c r="I45" i="3"/>
  <c r="I24" i="3"/>
  <c r="I22" i="3"/>
  <c r="I19" i="3"/>
  <c r="I16" i="3"/>
  <c r="I14" i="3"/>
  <c r="I8" i="3"/>
  <c r="I10" i="3"/>
  <c r="C41" i="6"/>
  <c r="C40" i="6"/>
  <c r="C39" i="6"/>
  <c r="C38" i="6"/>
  <c r="C37" i="6"/>
  <c r="C36" i="6"/>
  <c r="C35" i="6"/>
  <c r="C34" i="6"/>
  <c r="C33" i="6"/>
  <c r="C32" i="6"/>
  <c r="C31" i="6"/>
  <c r="C30" i="6"/>
  <c r="C29" i="6"/>
  <c r="N31" i="6"/>
  <c r="P47" i="6" s="1"/>
  <c r="N43" i="3" s="1"/>
  <c r="N6" i="3" l="1"/>
  <c r="E6" i="2"/>
  <c r="N36" i="6" l="1"/>
  <c r="N35" i="6"/>
  <c r="N34" i="6"/>
  <c r="N33" i="6"/>
  <c r="N30" i="6"/>
  <c r="N29" i="6"/>
  <c r="Q41" i="4"/>
  <c r="Q33" i="4"/>
  <c r="N35" i="3" s="1"/>
  <c r="Q34" i="4"/>
  <c r="N37" i="3" s="1"/>
  <c r="Q35" i="4"/>
  <c r="N38" i="3" s="1"/>
  <c r="Q36" i="4"/>
  <c r="N40" i="3" s="1"/>
  <c r="Q31" i="4"/>
  <c r="N33" i="3" s="1"/>
  <c r="P46" i="6" l="1"/>
  <c r="P48" i="6"/>
  <c r="N44" i="3" s="1"/>
  <c r="Q39" i="4"/>
  <c r="D41" i="6" l="1"/>
  <c r="H41" i="6" s="1"/>
  <c r="D40" i="6"/>
  <c r="H40" i="6" s="1"/>
  <c r="D39" i="6"/>
  <c r="H39" i="6" s="1"/>
  <c r="D38" i="6"/>
  <c r="H38" i="6" s="1"/>
  <c r="D37" i="6"/>
  <c r="H37" i="6" s="1"/>
  <c r="D36" i="6"/>
  <c r="H36" i="6" s="1"/>
  <c r="D35" i="6"/>
  <c r="H35" i="6" s="1"/>
  <c r="D34" i="6"/>
  <c r="H34" i="6" s="1"/>
  <c r="D33" i="6"/>
  <c r="H33" i="6" s="1"/>
  <c r="K32" i="6" s="1"/>
  <c r="D32" i="6"/>
  <c r="H32" i="6" s="1"/>
  <c r="D31" i="6"/>
  <c r="H31" i="6" s="1"/>
  <c r="D30" i="6"/>
  <c r="H30" i="6" s="1"/>
  <c r="D29" i="6"/>
  <c r="H29" i="6" s="1"/>
  <c r="H8" i="5" l="1"/>
  <c r="H30" i="5"/>
  <c r="Q24" i="4"/>
  <c r="R24" i="4"/>
  <c r="S24" i="4"/>
  <c r="P24" i="4"/>
  <c r="T15" i="4" l="1"/>
  <c r="T16" i="4" s="1"/>
  <c r="T17" i="4" s="1"/>
  <c r="T18" i="4" s="1"/>
  <c r="T19" i="4" s="1"/>
  <c r="T20" i="4" s="1"/>
  <c r="T21" i="4" s="1"/>
  <c r="T22" i="4" s="1"/>
  <c r="O26" i="6"/>
  <c r="H93" i="6"/>
  <c r="G93" i="6"/>
  <c r="F93" i="6"/>
  <c r="N64" i="6" s="1"/>
  <c r="H92" i="6"/>
  <c r="G92" i="6"/>
  <c r="F92" i="6"/>
  <c r="F91" i="6"/>
  <c r="B86" i="6"/>
  <c r="B87" i="6" s="1"/>
  <c r="B88" i="6" s="1"/>
  <c r="B89" i="6" s="1"/>
  <c r="B90" i="6" s="1"/>
  <c r="B91" i="6" s="1"/>
  <c r="B92" i="6" s="1"/>
  <c r="B93" i="6" s="1"/>
  <c r="B94" i="6" s="1"/>
  <c r="B95" i="6" s="1"/>
  <c r="B96" i="6" s="1"/>
  <c r="B97" i="6" s="1"/>
  <c r="B98" i="6" s="1"/>
  <c r="K29" i="6" l="1"/>
  <c r="T24" i="4"/>
  <c r="I92" i="6"/>
  <c r="I93" i="6"/>
  <c r="F10" i="5"/>
  <c r="L12" i="22" l="1"/>
  <c r="L15" i="22"/>
  <c r="L18" i="22"/>
  <c r="L21" i="22"/>
  <c r="L24" i="22"/>
  <c r="L27" i="22"/>
  <c r="L30" i="22"/>
  <c r="L33" i="22"/>
  <c r="L11" i="22" l="1"/>
  <c r="L5" i="22" s="1"/>
  <c r="N47" i="3" s="1"/>
  <c r="C4" i="22"/>
  <c r="L10" i="22" l="1"/>
  <c r="G31" i="5"/>
  <c r="I7" i="4"/>
  <c r="H7" i="6" s="1"/>
  <c r="F90" i="6"/>
  <c r="F26" i="3"/>
  <c r="F18" i="3"/>
  <c r="O36" i="6" l="1"/>
  <c r="J7" i="5"/>
  <c r="I46" i="6"/>
  <c r="A10" i="4"/>
  <c r="A12" i="4"/>
  <c r="A13" i="4"/>
  <c r="A14" i="4"/>
  <c r="A15" i="4"/>
  <c r="A16" i="4"/>
  <c r="A17" i="4"/>
  <c r="A18" i="4"/>
  <c r="A19" i="4"/>
  <c r="A20" i="4"/>
  <c r="A21" i="4"/>
  <c r="A22" i="4"/>
  <c r="A23" i="4"/>
  <c r="A24" i="4"/>
  <c r="A25" i="4"/>
  <c r="A26" i="4"/>
  <c r="A27" i="4"/>
  <c r="A28" i="4"/>
  <c r="A29" i="4"/>
  <c r="A11" i="4"/>
  <c r="N43" i="6" l="1"/>
  <c r="L40" i="6"/>
  <c r="E28" i="6" s="1"/>
  <c r="H7" i="7"/>
  <c r="D99" i="6"/>
  <c r="E12" i="6"/>
  <c r="K11" i="18"/>
  <c r="K12" i="18"/>
  <c r="K13" i="18"/>
  <c r="K14" i="18"/>
  <c r="K15" i="18"/>
  <c r="K16" i="18"/>
  <c r="K17" i="18"/>
  <c r="K18" i="18"/>
  <c r="K19" i="18"/>
  <c r="K20" i="18"/>
  <c r="K21" i="18"/>
  <c r="K22" i="18"/>
  <c r="K23" i="18"/>
  <c r="K24" i="18"/>
  <c r="K25" i="18"/>
  <c r="L13" i="19"/>
  <c r="L14" i="19"/>
  <c r="L15" i="19"/>
  <c r="L16" i="19"/>
  <c r="L17" i="19"/>
  <c r="L18" i="19"/>
  <c r="L19" i="19"/>
  <c r="L20" i="19"/>
  <c r="L21" i="19"/>
  <c r="C16" i="19"/>
  <c r="C17" i="19"/>
  <c r="C18" i="19" s="1"/>
  <c r="C19" i="19" s="1"/>
  <c r="C20" i="19" s="1"/>
  <c r="L12" i="19"/>
  <c r="L11" i="19"/>
  <c r="L21" i="21"/>
  <c r="L22" i="21"/>
  <c r="L23" i="21"/>
  <c r="L24" i="21"/>
  <c r="L25" i="21"/>
  <c r="C21" i="21"/>
  <c r="C22" i="21"/>
  <c r="C23" i="21" s="1"/>
  <c r="C24" i="21" s="1"/>
  <c r="C25" i="21" s="1"/>
  <c r="L15" i="21"/>
  <c r="L16" i="21"/>
  <c r="L17" i="21"/>
  <c r="L18" i="21"/>
  <c r="L19" i="21"/>
  <c r="L20" i="21"/>
  <c r="K18" i="17"/>
  <c r="K19" i="17"/>
  <c r="K20" i="17"/>
  <c r="K21" i="17"/>
  <c r="L6" i="19" l="1"/>
  <c r="M46" i="3" s="1"/>
  <c r="L5" i="19"/>
  <c r="N46" i="3" s="1"/>
  <c r="K14" i="17"/>
  <c r="K15" i="17"/>
  <c r="K16" i="17"/>
  <c r="K17" i="17"/>
  <c r="K22" i="17"/>
  <c r="K13" i="8"/>
  <c r="K14" i="8"/>
  <c r="K15" i="8"/>
  <c r="K16" i="8"/>
  <c r="K17" i="8"/>
  <c r="K18" i="8"/>
  <c r="G7" i="11" l="1"/>
  <c r="N10" i="12"/>
  <c r="L13" i="6"/>
  <c r="M13" i="6"/>
  <c r="L14" i="6"/>
  <c r="M14" i="6"/>
  <c r="L15" i="6"/>
  <c r="M15" i="6"/>
  <c r="L16" i="6"/>
  <c r="M16" i="6"/>
  <c r="L17" i="6"/>
  <c r="M17" i="6"/>
  <c r="L18" i="6"/>
  <c r="M18" i="6"/>
  <c r="M19" i="6"/>
  <c r="L20" i="6"/>
  <c r="M20" i="6"/>
  <c r="L21" i="6"/>
  <c r="M21" i="6"/>
  <c r="M12" i="6"/>
  <c r="L12" i="6"/>
  <c r="K28" i="7"/>
  <c r="K27" i="7"/>
  <c r="K26" i="7"/>
  <c r="K25" i="7"/>
  <c r="K24" i="7"/>
  <c r="K23" i="7"/>
  <c r="K22" i="7"/>
  <c r="K21" i="7"/>
  <c r="K20" i="7"/>
  <c r="K19" i="7"/>
  <c r="K18" i="7"/>
  <c r="K17" i="7"/>
  <c r="K16" i="7"/>
  <c r="K11" i="7" s="1"/>
  <c r="N15" i="3" s="1"/>
  <c r="K15" i="7"/>
  <c r="K14" i="7"/>
  <c r="K9" i="7"/>
  <c r="K10" i="8"/>
  <c r="F89" i="6"/>
  <c r="F88" i="6"/>
  <c r="F87" i="6"/>
  <c r="F86" i="6"/>
  <c r="H91" i="6"/>
  <c r="G91" i="6"/>
  <c r="H90" i="6"/>
  <c r="G90" i="6"/>
  <c r="H89" i="6"/>
  <c r="G89" i="6"/>
  <c r="H88" i="6"/>
  <c r="G88" i="6"/>
  <c r="M22" i="6" l="1"/>
  <c r="L22" i="6"/>
  <c r="I88" i="6"/>
  <c r="I91" i="6"/>
  <c r="I90" i="6"/>
  <c r="I89" i="6"/>
  <c r="I42" i="6"/>
  <c r="L14" i="21"/>
  <c r="L13" i="21"/>
  <c r="L12" i="21"/>
  <c r="L11" i="21"/>
  <c r="L10" i="21"/>
  <c r="K13" i="17"/>
  <c r="K12" i="17"/>
  <c r="K11" i="17"/>
  <c r="K10" i="17"/>
  <c r="C13" i="21"/>
  <c r="C14" i="21" s="1"/>
  <c r="C15" i="21" s="1"/>
  <c r="C16" i="21" s="1"/>
  <c r="C17" i="21" s="1"/>
  <c r="C18" i="21" s="1"/>
  <c r="C19" i="21" s="1"/>
  <c r="C20" i="21" s="1"/>
  <c r="C12" i="21"/>
  <c r="B11" i="17"/>
  <c r="B12" i="17" s="1"/>
  <c r="B13" i="17" s="1"/>
  <c r="B14" i="17" s="1"/>
  <c r="B15" i="17" s="1"/>
  <c r="B16" i="17" s="1"/>
  <c r="B17" i="17" s="1"/>
  <c r="B18" i="17" s="1"/>
  <c r="B19" i="17" s="1"/>
  <c r="B20" i="17" s="1"/>
  <c r="B21" i="17" s="1"/>
  <c r="B22" i="17" s="1"/>
  <c r="K11" i="8"/>
  <c r="K12" i="8"/>
  <c r="K5" i="8" s="1"/>
  <c r="N8" i="3" s="1"/>
  <c r="G28" i="6"/>
  <c r="L4" i="21" l="1"/>
  <c r="L5" i="21"/>
  <c r="H38" i="5"/>
  <c r="N28" i="3" s="1"/>
  <c r="H39" i="5"/>
  <c r="N29" i="3" s="1"/>
  <c r="H37" i="5"/>
  <c r="N27" i="3" s="1"/>
  <c r="H36" i="5"/>
  <c r="N26" i="3" s="1"/>
  <c r="D12" i="6"/>
  <c r="E101" i="6"/>
  <c r="C4" i="21"/>
  <c r="C13" i="19"/>
  <c r="C14" i="19" s="1"/>
  <c r="C15" i="19" s="1"/>
  <c r="C12" i="19"/>
  <c r="C4" i="19"/>
  <c r="K10" i="18"/>
  <c r="B4" i="18"/>
  <c r="B4" i="17"/>
  <c r="H40" i="5" l="1"/>
  <c r="L11" i="14"/>
  <c r="L10" i="14"/>
  <c r="L9" i="14"/>
  <c r="L12" i="14"/>
  <c r="L13" i="14"/>
  <c r="C3" i="14"/>
  <c r="C4" i="12"/>
  <c r="B4" i="9"/>
  <c r="B4" i="8"/>
  <c r="B4" i="6"/>
  <c r="B4" i="5"/>
  <c r="B4" i="11"/>
  <c r="B4" i="4"/>
  <c r="B4" i="7"/>
  <c r="I12" i="6"/>
  <c r="K36" i="6"/>
  <c r="K37" i="6"/>
  <c r="B31" i="6"/>
  <c r="B32" i="6" s="1"/>
  <c r="B33" i="6" s="1"/>
  <c r="B34" i="6" s="1"/>
  <c r="B35" i="6" s="1"/>
  <c r="B36" i="6" s="1"/>
  <c r="B37" i="6" s="1"/>
  <c r="B38" i="6" s="1"/>
  <c r="B39" i="6" s="1"/>
  <c r="B40" i="6" s="1"/>
  <c r="B41" i="6" s="1"/>
  <c r="B13" i="6"/>
  <c r="K35" i="6"/>
  <c r="K34" i="6"/>
  <c r="K31" i="6"/>
  <c r="K33" i="6"/>
  <c r="K30" i="6"/>
  <c r="N18" i="12"/>
  <c r="N17" i="12"/>
  <c r="N16" i="12"/>
  <c r="N15" i="12"/>
  <c r="N14" i="12"/>
  <c r="N13" i="12"/>
  <c r="N12" i="12"/>
  <c r="N11" i="12"/>
  <c r="K18" i="11"/>
  <c r="L18" i="11"/>
  <c r="K19" i="11"/>
  <c r="L19" i="11"/>
  <c r="K20" i="11"/>
  <c r="L20" i="11"/>
  <c r="K21" i="11"/>
  <c r="L21" i="11"/>
  <c r="K22" i="11"/>
  <c r="L22" i="11"/>
  <c r="K23" i="11"/>
  <c r="L23" i="11"/>
  <c r="L24" i="11"/>
  <c r="L13" i="11"/>
  <c r="L14" i="11"/>
  <c r="L15" i="11"/>
  <c r="L16" i="11"/>
  <c r="L17" i="11"/>
  <c r="L12" i="11"/>
  <c r="B13" i="11"/>
  <c r="B14" i="11" s="1"/>
  <c r="B15" i="11" s="1"/>
  <c r="B16" i="11" s="1"/>
  <c r="B17" i="11" s="1"/>
  <c r="B18" i="11" s="1"/>
  <c r="B19" i="11" s="1"/>
  <c r="B20" i="11" s="1"/>
  <c r="B21" i="11" s="1"/>
  <c r="B22" i="11" s="1"/>
  <c r="B23" i="11" s="1"/>
  <c r="K17" i="11"/>
  <c r="K16" i="11"/>
  <c r="K15" i="11"/>
  <c r="K14" i="11"/>
  <c r="K13" i="11"/>
  <c r="K12" i="11"/>
  <c r="L4" i="11" l="1"/>
  <c r="C24" i="11" s="1"/>
  <c r="K24" i="11" s="1"/>
  <c r="K10" i="11" s="1"/>
  <c r="N23" i="3" s="1"/>
  <c r="N24" i="3" s="1"/>
  <c r="L10" i="11"/>
  <c r="B14" i="6"/>
  <c r="B15" i="6" s="1"/>
  <c r="E13" i="6"/>
  <c r="F13" i="6"/>
  <c r="G13" i="6"/>
  <c r="I13" i="6"/>
  <c r="D13" i="6"/>
  <c r="H13" i="6" l="1"/>
  <c r="E15" i="6"/>
  <c r="F15" i="6"/>
  <c r="G15" i="6"/>
  <c r="F14" i="6"/>
  <c r="E14" i="6"/>
  <c r="G14" i="6"/>
  <c r="I14" i="6"/>
  <c r="B16" i="6"/>
  <c r="I15" i="6"/>
  <c r="D14" i="6"/>
  <c r="N63" i="6"/>
  <c r="N62" i="6"/>
  <c r="N61" i="6"/>
  <c r="N60" i="6"/>
  <c r="N59" i="6"/>
  <c r="N58" i="6"/>
  <c r="H14" i="6" l="1"/>
  <c r="H15" i="6"/>
  <c r="F16" i="6"/>
  <c r="E16" i="6"/>
  <c r="G16" i="6"/>
  <c r="N57" i="6"/>
  <c r="B17" i="6"/>
  <c r="I16" i="6"/>
  <c r="D15" i="6"/>
  <c r="K6" i="9"/>
  <c r="K9" i="8"/>
  <c r="I68" i="6"/>
  <c r="H98" i="6"/>
  <c r="G98" i="6"/>
  <c r="H97" i="6"/>
  <c r="G97" i="6"/>
  <c r="H96" i="6"/>
  <c r="G96" i="6"/>
  <c r="H95" i="6"/>
  <c r="G95" i="6"/>
  <c r="H94" i="6"/>
  <c r="G94" i="6"/>
  <c r="H87" i="6"/>
  <c r="G87" i="6"/>
  <c r="H86" i="6"/>
  <c r="G86" i="6"/>
  <c r="H85" i="6"/>
  <c r="H29" i="5"/>
  <c r="H28" i="5"/>
  <c r="H27" i="5"/>
  <c r="H26" i="5"/>
  <c r="H25" i="5"/>
  <c r="H24" i="5"/>
  <c r="H23" i="5"/>
  <c r="H21" i="5"/>
  <c r="H20" i="5"/>
  <c r="H19" i="5"/>
  <c r="H18" i="5"/>
  <c r="H17" i="5"/>
  <c r="Q6" i="5"/>
  <c r="R6" i="5" s="1"/>
  <c r="L85" i="6"/>
  <c r="K94" i="6" s="1"/>
  <c r="M64" i="6" s="1"/>
  <c r="AE375" i="2"/>
  <c r="AE374" i="2"/>
  <c r="AE373" i="2"/>
  <c r="AE372" i="2"/>
  <c r="AE371" i="2"/>
  <c r="AE370" i="2"/>
  <c r="AE369" i="2"/>
  <c r="AE368" i="2"/>
  <c r="AE367" i="2"/>
  <c r="AE366" i="2"/>
  <c r="AE365" i="2"/>
  <c r="AE364" i="2"/>
  <c r="AE363" i="2"/>
  <c r="AE362" i="2"/>
  <c r="AE361" i="2"/>
  <c r="AE360" i="2"/>
  <c r="AE359" i="2"/>
  <c r="AE358" i="2"/>
  <c r="AE357" i="2"/>
  <c r="AE356" i="2"/>
  <c r="AE355" i="2"/>
  <c r="AE354" i="2"/>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05" i="2"/>
  <c r="AE204" i="2"/>
  <c r="AE203" i="2"/>
  <c r="AE202"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6" i="2"/>
  <c r="AE175" i="2"/>
  <c r="AE174" i="2"/>
  <c r="AE173" i="2"/>
  <c r="AE172" i="2"/>
  <c r="AE171" i="2"/>
  <c r="AE170" i="2"/>
  <c r="AE169" i="2"/>
  <c r="AE168" i="2"/>
  <c r="AE167"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4" i="2"/>
  <c r="AE23" i="2"/>
  <c r="AE22" i="2"/>
  <c r="AE21" i="2"/>
  <c r="AE20" i="2"/>
  <c r="AE19" i="2"/>
  <c r="AE18" i="2"/>
  <c r="AE17" i="2"/>
  <c r="AE15" i="2"/>
  <c r="AE14" i="2"/>
  <c r="AE13" i="2"/>
  <c r="AE12" i="2"/>
  <c r="AE11" i="2"/>
  <c r="AE10" i="2"/>
  <c r="AE9" i="2"/>
  <c r="AE6" i="2"/>
  <c r="AE5" i="2"/>
  <c r="AE4" i="2"/>
  <c r="AE3" i="2"/>
  <c r="AE2" i="2"/>
  <c r="H16" i="6" l="1"/>
  <c r="K92" i="6"/>
  <c r="M62" i="6" s="1"/>
  <c r="K90" i="6"/>
  <c r="K88" i="6"/>
  <c r="M58" i="6" s="1"/>
  <c r="K86" i="6"/>
  <c r="M56" i="6" s="1"/>
  <c r="K93" i="6"/>
  <c r="M63" i="6" s="1"/>
  <c r="K91" i="6"/>
  <c r="M61" i="6" s="1"/>
  <c r="K89" i="6"/>
  <c r="M59" i="6" s="1"/>
  <c r="K87" i="6"/>
  <c r="M57" i="6" s="1"/>
  <c r="E17" i="6"/>
  <c r="F17" i="6"/>
  <c r="G17" i="6"/>
  <c r="H7" i="5"/>
  <c r="H22" i="5" s="1"/>
  <c r="D16" i="6"/>
  <c r="B18" i="6"/>
  <c r="I17" i="6"/>
  <c r="I95" i="6"/>
  <c r="G7" i="4"/>
  <c r="I94" i="6"/>
  <c r="I98" i="6"/>
  <c r="I86" i="6"/>
  <c r="I97" i="6"/>
  <c r="I96" i="6"/>
  <c r="H99" i="6"/>
  <c r="I87" i="6"/>
  <c r="S6" i="5"/>
  <c r="T6" i="5" s="1"/>
  <c r="U6" i="5" s="1"/>
  <c r="H17" i="6" l="1"/>
  <c r="L53" i="3"/>
  <c r="H38" i="3"/>
  <c r="H16" i="5"/>
  <c r="H10" i="5"/>
  <c r="F18" i="6"/>
  <c r="E18" i="6"/>
  <c r="G18" i="6"/>
  <c r="D17" i="6"/>
  <c r="B19" i="6"/>
  <c r="I18" i="6"/>
  <c r="H15" i="5"/>
  <c r="H14" i="5"/>
  <c r="H13" i="5"/>
  <c r="H12" i="5"/>
  <c r="H18" i="6" l="1"/>
  <c r="E19" i="6"/>
  <c r="F19" i="6"/>
  <c r="G19" i="6"/>
  <c r="D18" i="6"/>
  <c r="B20" i="6"/>
  <c r="I19" i="6"/>
  <c r="H19" i="6" l="1"/>
  <c r="F20" i="6"/>
  <c r="E20" i="6"/>
  <c r="G20" i="6"/>
  <c r="D19" i="6"/>
  <c r="B21" i="6"/>
  <c r="I20" i="6"/>
  <c r="H20" i="6" l="1"/>
  <c r="E21" i="6"/>
  <c r="F21" i="6"/>
  <c r="G21" i="6"/>
  <c r="D20" i="6"/>
  <c r="I21" i="6"/>
  <c r="I22" i="6" s="1"/>
  <c r="H42" i="6"/>
  <c r="G52" i="6" l="1"/>
  <c r="G69" i="6" s="1"/>
  <c r="F85" i="6"/>
  <c r="F99" i="6" s="1"/>
  <c r="H21" i="6"/>
  <c r="D21" i="6"/>
  <c r="H22" i="6" l="1"/>
  <c r="H52" i="6" l="1"/>
  <c r="G85" i="6"/>
  <c r="G68" i="6"/>
  <c r="H70" i="6" l="1"/>
  <c r="H69" i="6"/>
  <c r="H68" i="6"/>
  <c r="F68" i="6" s="1"/>
  <c r="G99" i="6"/>
  <c r="H46" i="3"/>
  <c r="N56" i="6"/>
  <c r="N65" i="6" s="1"/>
  <c r="I85" i="6" l="1"/>
  <c r="I99" i="6" s="1"/>
  <c r="D98" i="6"/>
  <c r="D94" i="6"/>
  <c r="D96" i="6"/>
  <c r="D95" i="6"/>
  <c r="D97" i="6"/>
  <c r="H11" i="5" l="1"/>
  <c r="H31" i="5" s="1"/>
  <c r="F46" i="3" l="1"/>
  <c r="H7" i="4"/>
  <c r="I7" i="6"/>
  <c r="C26" i="6" s="1"/>
  <c r="I7" i="5"/>
  <c r="H46" i="6" l="1"/>
  <c r="N9" i="4"/>
  <c r="O9" i="4" s="1"/>
  <c r="F26" i="6" l="1"/>
  <c r="I31" i="5" s="1"/>
  <c r="Q6" i="4"/>
  <c r="R7" i="4"/>
  <c r="Q7" i="4"/>
  <c r="R6" i="4"/>
  <c r="E99" i="6" l="1"/>
  <c r="D86" i="6" l="1"/>
  <c r="E86" i="6" s="1"/>
  <c r="H51" i="3"/>
  <c r="D88" i="6"/>
  <c r="O59" i="6" s="1"/>
  <c r="D92" i="6"/>
  <c r="E92" i="6" s="1"/>
  <c r="D87" i="6"/>
  <c r="E87" i="6" s="1"/>
  <c r="D90" i="6"/>
  <c r="O61" i="6" s="1"/>
  <c r="D85" i="6"/>
  <c r="E85" i="6" s="1"/>
  <c r="D89" i="6"/>
  <c r="E89" i="6" s="1"/>
  <c r="D93" i="6"/>
  <c r="D91" i="6"/>
  <c r="E91" i="6" s="1"/>
  <c r="O57" i="6" l="1"/>
  <c r="E88" i="6"/>
  <c r="E93" i="6"/>
  <c r="O64" i="6"/>
  <c r="E90" i="6"/>
  <c r="O63" i="6"/>
  <c r="O58" i="6"/>
  <c r="O56" i="6"/>
  <c r="O60" i="6"/>
  <c r="O62" i="6"/>
</calcChain>
</file>

<file path=xl/comments1.xml><?xml version="1.0" encoding="utf-8"?>
<comments xmlns="http://schemas.openxmlformats.org/spreadsheetml/2006/main">
  <authors>
    <author>Alex</author>
    <author>Luis Alexander Chirivi</author>
  </authors>
  <commentList>
    <comment ref="L1" authorId="0" shapeId="0">
      <text>
        <r>
          <rPr>
            <b/>
            <sz val="9"/>
            <color indexed="81"/>
            <rFont val="Tahoma"/>
            <family val="2"/>
          </rPr>
          <t>Alex:</t>
        </r>
        <r>
          <rPr>
            <sz val="9"/>
            <color indexed="81"/>
            <rFont val="Tahoma"/>
            <family val="2"/>
          </rPr>
          <t xml:space="preserve">
Id de los proyectos para pasar datos
  </t>
        </r>
      </text>
    </comment>
    <comment ref="V12" authorId="1" shapeId="0">
      <text>
        <r>
          <rPr>
            <b/>
            <sz val="9"/>
            <color indexed="81"/>
            <rFont val="Tahoma"/>
            <family val="2"/>
          </rPr>
          <t>Luis Alexander Chirivi:</t>
        </r>
        <r>
          <rPr>
            <sz val="9"/>
            <color indexed="81"/>
            <rFont val="Tahoma"/>
            <family val="2"/>
          </rPr>
          <t xml:space="preserve">
Solo esta habilitado para los proyectos de Alto Impacto</t>
        </r>
      </text>
    </comment>
    <comment ref="V18" authorId="0" shapeId="0">
      <text>
        <r>
          <rPr>
            <b/>
            <sz val="9"/>
            <color indexed="81"/>
            <rFont val="Tahoma"/>
            <family val="2"/>
          </rPr>
          <t>Alex:</t>
        </r>
        <r>
          <rPr>
            <sz val="9"/>
            <color indexed="81"/>
            <rFont val="Tahoma"/>
            <family val="2"/>
          </rPr>
          <t xml:space="preserve">
Ver que otros faltan
Preguntare  inge leo
</t>
        </r>
      </text>
    </comment>
  </commentList>
</comments>
</file>

<file path=xl/comments10.xml><?xml version="1.0" encoding="utf-8"?>
<comments xmlns="http://schemas.openxmlformats.org/spreadsheetml/2006/main">
  <authors>
    <author>Alex</author>
  </authors>
  <commentList>
    <comment ref="C7" authorId="0" shapeId="0">
      <text>
        <r>
          <rPr>
            <b/>
            <sz val="14"/>
            <color indexed="81"/>
            <rFont val="Tahoma"/>
            <family val="2"/>
          </rPr>
          <t>Observación:</t>
        </r>
        <r>
          <rPr>
            <sz val="14"/>
            <color indexed="81"/>
            <rFont val="Tahoma"/>
            <family val="2"/>
          </rPr>
          <t xml:space="preserve">
El nivel Académico seleccionado deber estar teminado y titulado.</t>
        </r>
      </text>
    </comment>
    <comment ref="H7" authorId="0" shapeId="0">
      <text>
        <r>
          <rPr>
            <b/>
            <sz val="12"/>
            <color indexed="81"/>
            <rFont val="Tahoma"/>
            <family val="2"/>
          </rPr>
          <t>Puntaje de Productividad :</t>
        </r>
        <r>
          <rPr>
            <sz val="12"/>
            <color indexed="81"/>
            <rFont val="Tahoma"/>
            <family val="2"/>
          </rPr>
          <t xml:space="preserve">
Este es el número de puntuacion acumulada de la productividad comprometida si necesita más tiempo de investigación aumentar produtividad al siguiente nivel.
</t>
        </r>
      </text>
    </comment>
    <comment ref="H9" authorId="0" shapeId="0">
      <text>
        <r>
          <rPr>
            <b/>
            <sz val="12"/>
            <color indexed="81"/>
            <rFont val="Tahoma"/>
            <family val="2"/>
          </rPr>
          <t xml:space="preserve">Mes :
</t>
        </r>
        <r>
          <rPr>
            <sz val="12"/>
            <color indexed="81"/>
            <rFont val="Tahoma"/>
            <family val="2"/>
          </rPr>
          <t xml:space="preserve">Digitar Número de Meses de dedicación al proyecto.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xml:space="preserve">) sin esta información se dara en el limite de tiempo el menor rango (5 meses)
</t>
        </r>
      </text>
    </comment>
    <comment ref="I9" authorId="0" shapeId="0">
      <text>
        <r>
          <rPr>
            <b/>
            <sz val="12"/>
            <color indexed="81"/>
            <rFont val="Tahoma"/>
            <family val="2"/>
          </rPr>
          <t>Horas:</t>
        </r>
        <r>
          <rPr>
            <sz val="12"/>
            <color indexed="81"/>
            <rFont val="Tahoma"/>
            <family val="2"/>
          </rPr>
          <t xml:space="preserve">
Número de horas semanales de dedicación al proyecto, según términos de referencia de la convocatoria.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sin esta información se dara en el limite de tiempo el menor rango (1hora)</t>
        </r>
      </text>
    </comment>
  </commentList>
</comments>
</file>

<file path=xl/comments11.xml><?xml version="1.0" encoding="utf-8"?>
<comments xmlns="http://schemas.openxmlformats.org/spreadsheetml/2006/main">
  <authors>
    <author>Alex</author>
    <author>Luis Alexander Chirivi</author>
  </authors>
  <commentList>
    <comment ref="C11" authorId="0" shapeId="0">
      <text>
        <r>
          <rPr>
            <b/>
            <sz val="9"/>
            <color indexed="81"/>
            <rFont val="Tahoma"/>
            <family val="2"/>
          </rPr>
          <t>Alex:</t>
        </r>
        <r>
          <rPr>
            <sz val="9"/>
            <color indexed="81"/>
            <rFont val="Tahoma"/>
            <family val="2"/>
          </rPr>
          <t xml:space="preserve">
Salario base del investigador de planta . Ítems se sumaran a la contrapartida de la Facultad.</t>
        </r>
      </text>
    </comment>
    <comment ref="F11" authorId="0" shapeId="0">
      <text>
        <r>
          <rPr>
            <b/>
            <sz val="11"/>
            <color indexed="81"/>
            <rFont val="Tahoma"/>
            <family val="2"/>
          </rPr>
          <t>Nota:</t>
        </r>
        <r>
          <rPr>
            <sz val="11"/>
            <color indexed="81"/>
            <rFont val="Tahoma"/>
            <family val="2"/>
          </rPr>
          <t xml:space="preserve">
Los datos de Meses de dedicación se deben cargar en Integrantes</t>
        </r>
      </text>
    </comment>
    <comment ref="G11" authorId="0" shapeId="0">
      <text>
        <r>
          <rPr>
            <b/>
            <sz val="11"/>
            <color indexed="81"/>
            <rFont val="Tahoma"/>
            <family val="2"/>
          </rPr>
          <t>Nota:</t>
        </r>
        <r>
          <rPr>
            <sz val="11"/>
            <color indexed="81"/>
            <rFont val="Tahoma"/>
            <family val="2"/>
          </rPr>
          <t xml:space="preserve">
Los datos de Horas Semanales de dedicación a investigación se deben cargar en Integrantes</t>
        </r>
      </text>
    </comment>
    <comment ref="I22" authorId="0" shapeId="0">
      <text>
        <r>
          <rPr>
            <b/>
            <sz val="11"/>
            <color indexed="81"/>
            <rFont val="Tahoma"/>
            <family val="2"/>
          </rPr>
          <t>Dato:</t>
        </r>
        <r>
          <rPr>
            <sz val="11"/>
            <color indexed="81"/>
            <rFont val="Tahoma"/>
            <family val="2"/>
          </rPr>
          <t xml:space="preserve">
Hace referencia  a el numero de investigadores de planta que están número identificación</t>
        </r>
      </text>
    </comment>
    <comment ref="F25" authorId="0" shapeId="0">
      <text>
        <r>
          <rPr>
            <b/>
            <sz val="11"/>
            <color indexed="81"/>
            <rFont val="Tahoma"/>
            <family val="2"/>
          </rPr>
          <t>Nota:</t>
        </r>
        <r>
          <rPr>
            <sz val="11"/>
            <color indexed="81"/>
            <rFont val="Tahoma"/>
            <family val="2"/>
          </rPr>
          <t xml:space="preserve">
Tenga en cuenta que este salario mínimo legal debe al respectivo </t>
        </r>
        <r>
          <rPr>
            <b/>
            <u/>
            <sz val="11"/>
            <color indexed="81"/>
            <rFont val="Tahoma"/>
            <family val="2"/>
          </rPr>
          <t xml:space="preserve">año de salida de la convocatoria </t>
        </r>
        <r>
          <rPr>
            <sz val="11"/>
            <color indexed="81"/>
            <rFont val="Tahoma"/>
            <family val="2"/>
          </rPr>
          <t>no al año en que se ejecuta el proyecto.</t>
        </r>
      </text>
    </comment>
    <comment ref="E28" authorId="1" shapeId="0">
      <text>
        <r>
          <rPr>
            <b/>
            <sz val="9"/>
            <color indexed="81"/>
            <rFont val="Tahoma"/>
            <family val="2"/>
          </rPr>
          <t>Nota:</t>
        </r>
        <r>
          <rPr>
            <sz val="9"/>
            <color indexed="81"/>
            <rFont val="Tahoma"/>
            <family val="2"/>
          </rPr>
          <t xml:space="preserve">
Para Asistente de investigación UMNG 
Los datos Obligatorios en Tiempos Son :
Meses : 11  y Horas Semanales : 40 
Equivalen a $21'263.550 pesos</t>
        </r>
      </text>
    </comment>
    <comment ref="F28" authorId="1" shapeId="0">
      <text>
        <r>
          <rPr>
            <b/>
            <sz val="9"/>
            <color indexed="81"/>
            <rFont val="Tahoma"/>
            <family val="2"/>
          </rPr>
          <t>Tener en cuenta:</t>
        </r>
        <r>
          <rPr>
            <sz val="9"/>
            <color indexed="81"/>
            <rFont val="Tahoma"/>
            <family val="2"/>
          </rPr>
          <t xml:space="preserve">
Para  proyectos de Alto impacto el tiempo y presupuesto debe ser total de meses y presupuesto que dura el proyecto.</t>
        </r>
      </text>
    </comment>
    <comment ref="I28" authorId="0" shapeId="0">
      <text>
        <r>
          <rPr>
            <b/>
            <sz val="12"/>
            <color indexed="81"/>
            <rFont val="Tahoma"/>
            <family val="2"/>
          </rPr>
          <t>Valores :</t>
        </r>
        <r>
          <rPr>
            <sz val="12"/>
            <color indexed="81"/>
            <rFont val="Tahoma"/>
            <family val="2"/>
          </rPr>
          <t xml:space="preserve">
En el caso que se presenten partidas adicionales  de otras entidades, de lo contario dejar Vacías las celdas
</t>
        </r>
      </text>
    </comment>
    <comment ref="C48" authorId="1" shapeId="0">
      <text>
        <r>
          <rPr>
            <b/>
            <sz val="11"/>
            <color indexed="81"/>
            <rFont val="Tahoma"/>
            <family val="2"/>
          </rPr>
          <t>Título :</t>
        </r>
        <r>
          <rPr>
            <sz val="11"/>
            <color indexed="81"/>
            <rFont val="Tahoma"/>
            <family val="2"/>
          </rPr>
          <t xml:space="preserve">
Por favor ampliar le alto de la fila para que se muestre el título completo.
</t>
        </r>
      </text>
    </comment>
    <comment ref="D51" authorId="0" shapeId="0">
      <text>
        <r>
          <rPr>
            <b/>
            <sz val="12"/>
            <color indexed="81"/>
            <rFont val="Tahoma"/>
            <family val="2"/>
          </rPr>
          <t>Año:</t>
        </r>
        <r>
          <rPr>
            <sz val="12"/>
            <color indexed="81"/>
            <rFont val="Tahoma"/>
            <family val="2"/>
          </rPr>
          <t xml:space="preserve">
Corresponde al año en que se ejecuta el presupuesto 
para proyectos INV de solo año 1. 
Para proyectos IMP de año 1 y año 2.</t>
        </r>
      </text>
    </comment>
    <comment ref="E51" authorId="1" shapeId="0">
      <text>
        <r>
          <rPr>
            <b/>
            <sz val="12"/>
            <color indexed="81"/>
            <rFont val="Tahoma"/>
            <family val="2"/>
          </rPr>
          <t xml:space="preserve">Observación: 
</t>
        </r>
        <r>
          <rPr>
            <sz val="12"/>
            <color indexed="81"/>
            <rFont val="Tahoma"/>
            <family val="2"/>
          </rPr>
          <t>Se deben detallar los elementos que se desean adquirir por cada rubro. Se debe utilizar el comando: "Alt+Enter" para incluir más elementos del mismo rubro</t>
        </r>
      </text>
    </comment>
    <comment ref="G51" authorId="0" shapeId="0">
      <text>
        <r>
          <rPr>
            <b/>
            <sz val="11"/>
            <color indexed="81"/>
            <rFont val="Tahoma"/>
            <family val="2"/>
          </rPr>
          <t>Valores:</t>
        </r>
        <r>
          <rPr>
            <sz val="11"/>
            <color indexed="81"/>
            <rFont val="Tahoma"/>
            <family val="2"/>
          </rPr>
          <t xml:space="preserve">
Valor total por elementos asociados al Rubro (poner solo Valor total)
</t>
        </r>
      </text>
    </comment>
    <comment ref="H51" authorId="1" shapeId="0">
      <text>
        <r>
          <rPr>
            <b/>
            <sz val="9"/>
            <color indexed="81"/>
            <rFont val="Tahoma"/>
            <family val="2"/>
          </rPr>
          <t>Facultad:</t>
        </r>
        <r>
          <rPr>
            <sz val="9"/>
            <color indexed="81"/>
            <rFont val="Tahoma"/>
            <family val="2"/>
          </rPr>
          <t xml:space="preserve">
Corresponde a el presupuesto en contrapartida que aporta la facultad </t>
        </r>
      </text>
    </comment>
    <comment ref="C52" authorId="0" shapeId="0">
      <text>
        <r>
          <rPr>
            <b/>
            <sz val="9"/>
            <color indexed="81"/>
            <rFont val="Tahoma"/>
            <family val="2"/>
          </rPr>
          <t>Primer Rubro :</t>
        </r>
        <r>
          <rPr>
            <sz val="9"/>
            <color indexed="81"/>
            <rFont val="Tahoma"/>
            <family val="2"/>
          </rPr>
          <t xml:space="preserve">
Personal no se puede Ajustar depende de el formato en la parte inferior
</t>
        </r>
      </text>
    </comment>
    <comment ref="I52" authorId="0" shapeId="0">
      <text>
        <r>
          <rPr>
            <b/>
            <sz val="12"/>
            <color indexed="81"/>
            <rFont val="Tahoma"/>
            <family val="2"/>
          </rPr>
          <t>Presupuesto Personal Otros :</t>
        </r>
        <r>
          <rPr>
            <sz val="12"/>
            <color indexed="81"/>
            <rFont val="Tahoma"/>
            <family val="2"/>
          </rPr>
          <t xml:space="preserve">
Referente a Recursos suministrados por otra entidad para pago de este concepto</t>
        </r>
      </text>
    </comment>
    <comment ref="M55" authorId="0" shapeId="0">
      <text>
        <r>
          <rPr>
            <b/>
            <sz val="9"/>
            <color indexed="81"/>
            <rFont val="Tahoma"/>
            <family val="2"/>
          </rPr>
          <t>Nota:</t>
        </r>
        <r>
          <rPr>
            <sz val="9"/>
            <color indexed="81"/>
            <rFont val="Tahoma"/>
            <family val="2"/>
          </rPr>
          <t xml:space="preserve">
Cuando el valor es 0% no tienen disponibilidad de presupuesto VICEIN por este rubro.</t>
        </r>
      </text>
    </comment>
    <comment ref="C78" authorId="1" shapeId="0">
      <text>
        <r>
          <rPr>
            <b/>
            <sz val="11"/>
            <color indexed="81"/>
            <rFont val="Tahoma"/>
            <family val="2"/>
          </rPr>
          <t>Título :</t>
        </r>
        <r>
          <rPr>
            <sz val="11"/>
            <color indexed="81"/>
            <rFont val="Tahoma"/>
            <family val="2"/>
          </rPr>
          <t xml:space="preserve">
Por favor ampliar le alto de la fila para que se muestre el título completo.
</t>
        </r>
      </text>
    </comment>
    <comment ref="C84" authorId="0" shapeId="0">
      <text>
        <r>
          <rPr>
            <b/>
            <sz val="9"/>
            <color indexed="81"/>
            <rFont val="Tahoma"/>
            <family val="2"/>
          </rPr>
          <t>Si el porcentaje le aparece en rojo, favor  recalcular y ajustar por que a excedido el límite permitido en este rubro según términos de convocatoria :</t>
        </r>
        <r>
          <rPr>
            <sz val="9"/>
            <color indexed="81"/>
            <rFont val="Tahoma"/>
            <family val="2"/>
          </rPr>
          <t xml:space="preserve">
</t>
        </r>
      </text>
    </comment>
    <comment ref="E99" authorId="0" shapeId="0">
      <text>
        <r>
          <rPr>
            <b/>
            <sz val="12"/>
            <color indexed="81"/>
            <rFont val="Tahoma"/>
            <family val="2"/>
          </rPr>
          <t>Tope Presupuestal :</t>
        </r>
        <r>
          <rPr>
            <sz val="12"/>
            <color indexed="81"/>
            <rFont val="Tahoma"/>
            <family val="2"/>
          </rPr>
          <t xml:space="preserve">
"Valor máximo para solicitar recurso fresco de la Vicerrectoría de investigaciones (VICEIN)
</t>
        </r>
      </text>
    </comment>
    <comment ref="F99" authorId="0" shapeId="0">
      <text>
        <r>
          <rPr>
            <b/>
            <sz val="11"/>
            <color indexed="81"/>
            <rFont val="Tahoma"/>
            <family val="2"/>
          </rPr>
          <t>Caso de valor en Rojo:</t>
        </r>
        <r>
          <rPr>
            <sz val="11"/>
            <color indexed="81"/>
            <rFont val="Tahoma"/>
            <family val="2"/>
          </rPr>
          <t xml:space="preserve">
Es por que excede el presupuesto Vicein Excede el tope máximo por productividad Comprometida</t>
        </r>
      </text>
    </comment>
  </commentList>
</comments>
</file>

<file path=xl/comments12.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3.xml><?xml version="1.0" encoding="utf-8"?>
<comments xmlns="http://schemas.openxmlformats.org/spreadsheetml/2006/main">
  <authors>
    <author>Luis Alexander Chirivi</author>
  </authors>
  <commentList>
    <comment ref="D12" authorId="0" shapeId="0">
      <text>
        <r>
          <rPr>
            <b/>
            <sz val="9"/>
            <color indexed="81"/>
            <rFont val="Tahoma"/>
            <family val="2"/>
          </rPr>
          <t>Si cooresponde :</t>
        </r>
        <r>
          <rPr>
            <sz val="9"/>
            <color indexed="81"/>
            <rFont val="Tahoma"/>
            <family val="2"/>
          </rPr>
          <t xml:space="preserve">
</t>
        </r>
      </text>
    </comment>
  </commentList>
</comments>
</file>

<file path=xl/comments14.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5.xml><?xml version="1.0" encoding="utf-8"?>
<comments xmlns="http://schemas.openxmlformats.org/spreadsheetml/2006/main">
  <authors>
    <author>Luis Alexander Chirivi</author>
  </authors>
  <commentList>
    <comment ref="D7" authorId="0" shapeId="0">
      <text>
        <r>
          <rPr>
            <b/>
            <sz val="12"/>
            <color indexed="81"/>
            <rFont val="Tahoma"/>
            <family val="2"/>
          </rPr>
          <t>Imagenes o Apartes :</t>
        </r>
        <r>
          <rPr>
            <sz val="12"/>
            <color indexed="81"/>
            <rFont val="Tahoma"/>
            <family val="2"/>
          </rPr>
          <t xml:space="preserve">
Para no dañar la estructura del acta de inicio las imágenes se puede pegar en estas hojas nombrandolas en la parte superior ordenadamente.</t>
        </r>
      </text>
    </comment>
  </commentList>
</comments>
</file>

<file path=xl/comments2.xml><?xml version="1.0" encoding="utf-8"?>
<comments xmlns="http://schemas.openxmlformats.org/spreadsheetml/2006/main">
  <authors>
    <author>Alex</author>
    <author>Luis Alexander Chirivi</author>
  </authors>
  <commentList>
    <comment ref="E23" authorId="0" shapeId="0">
      <text>
        <r>
          <rPr>
            <b/>
            <sz val="9"/>
            <color indexed="81"/>
            <rFont val="Tahoma"/>
            <family val="2"/>
          </rPr>
          <t>Nota:</t>
        </r>
        <r>
          <rPr>
            <sz val="9"/>
            <color indexed="81"/>
            <rFont val="Tahoma"/>
            <family val="2"/>
          </rPr>
          <t xml:space="preserve">
Solo en el caso de no encontrase la línea en la lista desplegable.</t>
        </r>
      </text>
    </comment>
    <comment ref="C27" authorId="0" shapeId="0">
      <text>
        <r>
          <rPr>
            <b/>
            <sz val="9"/>
            <color indexed="81"/>
            <rFont val="Tahoma"/>
            <family val="2"/>
          </rPr>
          <t>Nota:</t>
        </r>
        <r>
          <rPr>
            <sz val="9"/>
            <color indexed="81"/>
            <rFont val="Tahoma"/>
            <family val="2"/>
          </rPr>
          <t xml:space="preserve">
En el caso de no tener alianza por favor dejar esta sección en blanco
</t>
        </r>
      </text>
    </comment>
    <comment ref="E31" authorId="0" shapeId="0">
      <text>
        <r>
          <rPr>
            <b/>
            <sz val="9"/>
            <color indexed="81"/>
            <rFont val="Tahoma"/>
            <family val="2"/>
          </rPr>
          <t>Nota:</t>
        </r>
        <r>
          <rPr>
            <sz val="9"/>
            <color indexed="81"/>
            <rFont val="Tahoma"/>
            <family val="2"/>
          </rPr>
          <t xml:space="preserve">
Solo en el caso de no encontrase la línea en la lista desplegable.</t>
        </r>
      </text>
    </comment>
    <comment ref="C35" authorId="1" shapeId="0">
      <text>
        <r>
          <rPr>
            <b/>
            <sz val="9"/>
            <color indexed="81"/>
            <rFont val="Tahoma"/>
            <family val="2"/>
          </rPr>
          <t>Alianzas:</t>
        </r>
        <r>
          <rPr>
            <sz val="9"/>
            <color indexed="81"/>
            <rFont val="Tahoma"/>
            <family val="2"/>
          </rPr>
          <t xml:space="preserve">
En el caso de que se de una alianza con institución Externa </t>
        </r>
      </text>
    </comment>
  </commentList>
</comments>
</file>

<file path=xl/comments3.xml><?xml version="1.0" encoding="utf-8"?>
<comments xmlns="http://schemas.openxmlformats.org/spreadsheetml/2006/main">
  <authors>
    <author>Luis Alexander Chirivi</author>
    <author>Alex</author>
  </authors>
  <commentList>
    <comment ref="C7" authorId="0" shapeId="0">
      <text>
        <r>
          <rPr>
            <b/>
            <sz val="12"/>
            <color indexed="81"/>
            <rFont val="Tahoma"/>
            <family val="2"/>
          </rPr>
          <t>NOTA:</t>
        </r>
        <r>
          <rPr>
            <sz val="12"/>
            <color indexed="81"/>
            <rFont val="Tahoma"/>
            <family val="2"/>
          </rPr>
          <t xml:space="preserve">
Para el resumen del proyecto no extenderse, definirlo con textos  </t>
        </r>
        <r>
          <rPr>
            <b/>
            <sz val="12"/>
            <color indexed="81"/>
            <rFont val="Tahoma"/>
            <family val="2"/>
          </rPr>
          <t xml:space="preserve">NO Imágenes 
</t>
        </r>
        <r>
          <rPr>
            <sz val="12"/>
            <color indexed="81"/>
            <rFont val="Tahoma"/>
            <family val="2"/>
          </rPr>
          <t xml:space="preserve">Infornación subida a Colciencias ser lo mas explicito posible.
</t>
        </r>
      </text>
    </comment>
    <comment ref="C9" authorId="1" shapeId="0">
      <text>
        <r>
          <rPr>
            <b/>
            <sz val="16"/>
            <color indexed="81"/>
            <rFont val="Tahoma"/>
            <family val="2"/>
          </rPr>
          <t>Nota:</t>
        </r>
        <r>
          <rPr>
            <sz val="16"/>
            <color indexed="81"/>
            <rFont val="Tahoma"/>
            <family val="2"/>
          </rPr>
          <t xml:space="preserve">
En caso de superar los 999 carateres el sistema COPIC los anula.
</t>
        </r>
      </text>
    </comment>
    <comment ref="C10" authorId="1" shapeId="0">
      <text>
        <r>
          <rPr>
            <b/>
            <sz val="16"/>
            <color indexed="81"/>
            <rFont val="Tahoma"/>
            <family val="2"/>
          </rPr>
          <t>Nota:</t>
        </r>
        <r>
          <rPr>
            <sz val="16"/>
            <color indexed="81"/>
            <rFont val="Tahoma"/>
            <family val="2"/>
          </rPr>
          <t xml:space="preserve">
En caso de superar los 999 carateres el sistema COPIC los anula.
</t>
        </r>
      </text>
    </comment>
    <comment ref="C11" authorId="1" shapeId="0">
      <text>
        <r>
          <rPr>
            <b/>
            <sz val="16"/>
            <color indexed="81"/>
            <rFont val="Tahoma"/>
            <family val="2"/>
          </rPr>
          <t>Nota:</t>
        </r>
        <r>
          <rPr>
            <sz val="16"/>
            <color indexed="81"/>
            <rFont val="Tahoma"/>
            <family val="2"/>
          </rPr>
          <t xml:space="preserve">
En caso de superar los 999 carateres el sistema COPIC los anula.
</t>
        </r>
      </text>
    </comment>
    <comment ref="C12" authorId="1" shapeId="0">
      <text>
        <r>
          <rPr>
            <b/>
            <sz val="16"/>
            <color indexed="81"/>
            <rFont val="Tahoma"/>
            <family val="2"/>
          </rPr>
          <t>Nota:</t>
        </r>
        <r>
          <rPr>
            <sz val="16"/>
            <color indexed="81"/>
            <rFont val="Tahoma"/>
            <family val="2"/>
          </rPr>
          <t xml:space="preserve">
En caso de superar los 999 carateres el sistema COPIC los anula.
</t>
        </r>
      </text>
    </comment>
    <comment ref="C13" authorId="1" shapeId="0">
      <text>
        <r>
          <rPr>
            <b/>
            <sz val="16"/>
            <color indexed="81"/>
            <rFont val="Tahoma"/>
            <family val="2"/>
          </rPr>
          <t>Nota:</t>
        </r>
        <r>
          <rPr>
            <sz val="16"/>
            <color indexed="81"/>
            <rFont val="Tahoma"/>
            <family val="2"/>
          </rPr>
          <t xml:space="preserve">
En caso de superar los 999 carateres el sistema COPIC los anula.
</t>
        </r>
      </text>
    </comment>
    <comment ref="C14" authorId="1" shapeId="0">
      <text>
        <r>
          <rPr>
            <b/>
            <sz val="16"/>
            <color indexed="81"/>
            <rFont val="Tahoma"/>
            <family val="2"/>
          </rPr>
          <t>Nota:</t>
        </r>
        <r>
          <rPr>
            <sz val="16"/>
            <color indexed="81"/>
            <rFont val="Tahoma"/>
            <family val="2"/>
          </rPr>
          <t xml:space="preserve">
En caso de superar los 999 carateres el sistema COPIC los anula.
</t>
        </r>
      </text>
    </comment>
    <comment ref="C15" authorId="1" shapeId="0">
      <text>
        <r>
          <rPr>
            <b/>
            <sz val="16"/>
            <color indexed="81"/>
            <rFont val="Tahoma"/>
            <family val="2"/>
          </rPr>
          <t>Nota:</t>
        </r>
        <r>
          <rPr>
            <sz val="16"/>
            <color indexed="81"/>
            <rFont val="Tahoma"/>
            <family val="2"/>
          </rPr>
          <t xml:space="preserve">
En caso de superar los 999 carateres el sistema COPIC los anula.
</t>
        </r>
      </text>
    </comment>
    <comment ref="C16" authorId="1" shapeId="0">
      <text>
        <r>
          <rPr>
            <b/>
            <sz val="16"/>
            <color indexed="81"/>
            <rFont val="Tahoma"/>
            <family val="2"/>
          </rPr>
          <t>Nota:</t>
        </r>
        <r>
          <rPr>
            <sz val="16"/>
            <color indexed="81"/>
            <rFont val="Tahoma"/>
            <family val="2"/>
          </rPr>
          <t xml:space="preserve">
En caso de superar los 999 carateres el sistema COPIC los anula.
</t>
        </r>
      </text>
    </comment>
  </commentList>
</comments>
</file>

<file path=xl/comments4.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5.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6.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7.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8.xml><?xml version="1.0" encoding="utf-8"?>
<comments xmlns="http://schemas.openxmlformats.org/spreadsheetml/2006/main">
  <authors>
    <author>Alex</author>
  </authors>
  <commentList>
    <comment ref="C11" authorId="0" shapeId="0">
      <text>
        <r>
          <rPr>
            <b/>
            <sz val="11"/>
            <color indexed="81"/>
            <rFont val="Tahoma"/>
            <family val="2"/>
          </rPr>
          <t>Notas:</t>
        </r>
        <r>
          <rPr>
            <sz val="11"/>
            <color indexed="81"/>
            <rFont val="Tahoma"/>
            <family val="2"/>
          </rPr>
          <t xml:space="preserve">
No extenderse en la descripción ser lo mas concreto posible.</t>
        </r>
      </text>
    </comment>
    <comment ref="G11" authorId="0" shapeId="0">
      <text>
        <r>
          <rPr>
            <b/>
            <sz val="9"/>
            <color indexed="81"/>
            <rFont val="Tahoma"/>
            <family val="2"/>
          </rPr>
          <t>Notas:</t>
        </r>
        <r>
          <rPr>
            <sz val="9"/>
            <color indexed="81"/>
            <rFont val="Tahoma"/>
            <family val="2"/>
          </rPr>
          <t xml:space="preserve">
El número 0 Cuenta como mes de inicio.</t>
        </r>
      </text>
    </comment>
    <comment ref="L11" authorId="0" shapeId="0">
      <text>
        <r>
          <rPr>
            <b/>
            <sz val="12"/>
            <color indexed="81"/>
            <rFont val="Tahoma"/>
            <family val="2"/>
          </rPr>
          <t>Tener en cuenta:</t>
        </r>
        <r>
          <rPr>
            <sz val="12"/>
            <color indexed="81"/>
            <rFont val="Tahoma"/>
            <family val="2"/>
          </rPr>
          <t xml:space="preserve">
Si maraca </t>
        </r>
        <r>
          <rPr>
            <sz val="12"/>
            <color indexed="10"/>
            <rFont val="Tahoma"/>
            <family val="2"/>
          </rPr>
          <t xml:space="preserve">Rojo </t>
        </r>
        <r>
          <rPr>
            <sz val="12"/>
            <color indexed="81"/>
            <rFont val="Tahoma"/>
            <family val="2"/>
          </rPr>
          <t>esta incumpliendo con el tiempo ejecucion de la convocatoria..</t>
        </r>
      </text>
    </comment>
  </commentList>
</comments>
</file>

<file path=xl/comments9.xml><?xml version="1.0" encoding="utf-8"?>
<comments xmlns="http://schemas.openxmlformats.org/spreadsheetml/2006/main">
  <authors>
    <author>Alex</author>
    <author>Luis Alexander Chirivi</author>
  </authors>
  <commentList>
    <comment ref="B9" authorId="0" shapeId="0">
      <text>
        <r>
          <rPr>
            <b/>
            <sz val="12"/>
            <color indexed="81"/>
            <rFont val="Tahoma"/>
            <family val="2"/>
          </rPr>
          <t>Para Impresión:</t>
        </r>
        <r>
          <rPr>
            <sz val="12"/>
            <color indexed="81"/>
            <rFont val="Tahoma"/>
            <family val="2"/>
          </rPr>
          <t xml:space="preserve">
Si no ocupa todas las  filas con productos amplie el alto de las filas utilizadas y oculte las filas sin utilizar.</t>
        </r>
      </text>
    </comment>
    <comment ref="C9" authorId="0" shapeId="0">
      <text>
        <r>
          <rPr>
            <b/>
            <sz val="12"/>
            <color indexed="81"/>
            <rFont val="Tahoma"/>
            <family val="2"/>
          </rPr>
          <t>Para tener en cuenta:</t>
        </r>
        <r>
          <rPr>
            <sz val="12"/>
            <color indexed="81"/>
            <rFont val="Tahoma"/>
            <family val="2"/>
          </rPr>
          <t xml:space="preserve">
Los productos son definidos en esta columna, no en la descripción. No se pueden ingresar productos intangibles no contemplados en la convocatoria.
En tal caso dirigirse a la Vicerrectoria de investigaciones para confirmar</t>
        </r>
      </text>
    </comment>
    <comment ref="F9" authorId="0" shapeId="0">
      <text>
        <r>
          <rPr>
            <b/>
            <sz val="11"/>
            <color indexed="81"/>
            <rFont val="Tahoma"/>
            <family val="2"/>
          </rPr>
          <t>Recomendacion (Indicador) :</t>
        </r>
        <r>
          <rPr>
            <sz val="11"/>
            <color indexed="81"/>
            <rFont val="Tahoma"/>
            <family val="2"/>
          </rPr>
          <t xml:space="preserve">
Esta columna se refiere al estado final con el que reportan el producto, 
Caso Ejemplo  Articulo, Cap Libro y Libro :
(Sometimiento, Aceptación o Publicación)
debe ser sustentado por un documento administrativo o soporte evidenciable y verificable.</t>
        </r>
      </text>
    </comment>
    <comment ref="G9" authorId="1" shapeId="0">
      <text>
        <r>
          <rPr>
            <b/>
            <sz val="12"/>
            <color indexed="81"/>
            <rFont val="Tahoma"/>
            <family val="2"/>
          </rPr>
          <t>Nota:</t>
        </r>
        <r>
          <rPr>
            <sz val="12"/>
            <color indexed="81"/>
            <rFont val="Tahoma"/>
            <family val="2"/>
          </rPr>
          <t xml:space="preserve">
Se debe poner en cantidad por lo menos el numero 1  para que el producto cuente.</t>
        </r>
      </text>
    </comment>
    <comment ref="I31" authorId="1" shapeId="0">
      <text>
        <r>
          <rPr>
            <b/>
            <sz val="12"/>
            <color indexed="81"/>
            <rFont val="Tahoma"/>
            <family val="2"/>
          </rPr>
          <t>Valor financiable:</t>
        </r>
        <r>
          <rPr>
            <sz val="12"/>
            <color indexed="81"/>
            <rFont val="Tahoma"/>
            <family val="2"/>
          </rPr>
          <t xml:space="preserve">
Por el total de puntos se puede acceder a  este presupuesto total general.</t>
        </r>
      </text>
    </comment>
  </commentList>
</comments>
</file>

<file path=xl/sharedStrings.xml><?xml version="1.0" encoding="utf-8"?>
<sst xmlns="http://schemas.openxmlformats.org/spreadsheetml/2006/main" count="2408" uniqueCount="1114">
  <si>
    <t xml:space="preserve">No </t>
  </si>
  <si>
    <t>Min Pts</t>
  </si>
  <si>
    <t>Max Pts</t>
  </si>
  <si>
    <t>Valor en Millones</t>
  </si>
  <si>
    <t>Abreviatura</t>
  </si>
  <si>
    <t>Tipo de Entidad</t>
  </si>
  <si>
    <t>Convocatoria</t>
  </si>
  <si>
    <t>IDPRY</t>
  </si>
  <si>
    <t>Tipo de Proyecto:</t>
  </si>
  <si>
    <t xml:space="preserve">Tipos de Productos </t>
  </si>
  <si>
    <t>Facultad</t>
  </si>
  <si>
    <t>Nivel Estudios</t>
  </si>
  <si>
    <t>Vinculo con la UMNG</t>
  </si>
  <si>
    <t>FuncionProyecto</t>
  </si>
  <si>
    <t>Tipo De Impacto</t>
  </si>
  <si>
    <t>IdGrupo</t>
  </si>
  <si>
    <t>CodGrupo</t>
  </si>
  <si>
    <t>NomGrupo</t>
  </si>
  <si>
    <t>NomLinea</t>
  </si>
  <si>
    <t>IdLinea</t>
  </si>
  <si>
    <t>Articulo Q1</t>
  </si>
  <si>
    <t>PIC</t>
  </si>
  <si>
    <t>Investigación Básica</t>
  </si>
  <si>
    <t xml:space="preserve">Generación </t>
  </si>
  <si>
    <t>Investigador Principal</t>
  </si>
  <si>
    <t>Ambiental</t>
  </si>
  <si>
    <t>Articulo Q2</t>
  </si>
  <si>
    <t>B</t>
  </si>
  <si>
    <t>IMP</t>
  </si>
  <si>
    <t>Investigación Aplicada</t>
  </si>
  <si>
    <t>Fortalecimiento</t>
  </si>
  <si>
    <t>Derecho</t>
  </si>
  <si>
    <t xml:space="preserve">Técnico </t>
  </si>
  <si>
    <t>Estudiante</t>
  </si>
  <si>
    <t xml:space="preserve">Coinvestigador </t>
  </si>
  <si>
    <t>Competividad</t>
  </si>
  <si>
    <t>Articulo A1</t>
  </si>
  <si>
    <t>C</t>
  </si>
  <si>
    <t>INV</t>
  </si>
  <si>
    <t xml:space="preserve">Desarrollo Tecnológico o Experimental
</t>
  </si>
  <si>
    <t>Apropiacion</t>
  </si>
  <si>
    <t>Pregrado</t>
  </si>
  <si>
    <t>Asistente</t>
  </si>
  <si>
    <t>Económico</t>
  </si>
  <si>
    <t>CATCH</t>
  </si>
  <si>
    <t>Articulo A2</t>
  </si>
  <si>
    <t>D</t>
  </si>
  <si>
    <t>Innovación</t>
  </si>
  <si>
    <t>INO</t>
  </si>
  <si>
    <t>No Aplica</t>
  </si>
  <si>
    <t>Posgrado</t>
  </si>
  <si>
    <t>Productividad</t>
  </si>
  <si>
    <t>Articulo B</t>
  </si>
  <si>
    <t>Reconocido</t>
  </si>
  <si>
    <t>EMP</t>
  </si>
  <si>
    <t>Tecnólogia</t>
  </si>
  <si>
    <t>Social</t>
  </si>
  <si>
    <t>PROPPIO: Procesos organizacionales, programáticos y políticos para la promoción  del desarrollo</t>
  </si>
  <si>
    <t>Articulo C</t>
  </si>
  <si>
    <t>PRO</t>
  </si>
  <si>
    <t xml:space="preserve">Ingeniería </t>
  </si>
  <si>
    <t>Especialización</t>
  </si>
  <si>
    <t>Institucional</t>
  </si>
  <si>
    <t>Fitoplasmas y Virus</t>
  </si>
  <si>
    <t>Libro Completo</t>
  </si>
  <si>
    <t>Maestria</t>
  </si>
  <si>
    <t>No aplica</t>
  </si>
  <si>
    <t>Areas de Salud</t>
  </si>
  <si>
    <t>Grupo de investigación en Biodiversidad y ecología de abejas silvestres</t>
  </si>
  <si>
    <t>Cap. de Libro</t>
  </si>
  <si>
    <t>Doctorado</t>
  </si>
  <si>
    <t xml:space="preserve">Innovacion </t>
  </si>
  <si>
    <t>COL0049659</t>
  </si>
  <si>
    <t>Salud Pública, nutrición, prevención de la enfermedad y promoción de la salud</t>
  </si>
  <si>
    <t>Grupo de investigación en Multimedia - GIM</t>
  </si>
  <si>
    <t>Patentes</t>
  </si>
  <si>
    <t xml:space="preserve">Científico </t>
  </si>
  <si>
    <t>Nutrición y promoción de la salud</t>
  </si>
  <si>
    <t>BONE</t>
  </si>
  <si>
    <t>Software</t>
  </si>
  <si>
    <t>Tecnológico</t>
  </si>
  <si>
    <t>LIDERAZGO</t>
  </si>
  <si>
    <t>Prototipo</t>
  </si>
  <si>
    <t>Académico</t>
  </si>
  <si>
    <t>GEOTECNIA</t>
  </si>
  <si>
    <t>Empresa</t>
  </si>
  <si>
    <t>Otros</t>
  </si>
  <si>
    <t>GRUPO DE DERECHO PÚBLICO</t>
  </si>
  <si>
    <t>OVA</t>
  </si>
  <si>
    <t xml:space="preserve">Tutor </t>
  </si>
  <si>
    <t>MATRIX</t>
  </si>
  <si>
    <t>AVA</t>
  </si>
  <si>
    <t>COL0062704</t>
  </si>
  <si>
    <t>Área Procesos Organizacionales  Línea  Prospectiva de las organizaciones</t>
  </si>
  <si>
    <t>Grupo de Estudios de Ciencias Económicas - CIE</t>
  </si>
  <si>
    <t>Dir. Doctorado</t>
  </si>
  <si>
    <t>Modelos de simulación ICDIST</t>
  </si>
  <si>
    <t>Dir. Maestria</t>
  </si>
  <si>
    <t>Innovador Principal</t>
  </si>
  <si>
    <t>TIGUM: Grupo de Investigación en Telemedicina Universidad Militar</t>
  </si>
  <si>
    <t>Dir. Trab. Grado</t>
  </si>
  <si>
    <t>Coinnovador</t>
  </si>
  <si>
    <t>COL0028687</t>
  </si>
  <si>
    <t>Fitoplasmas</t>
  </si>
  <si>
    <t>Dir. PIC</t>
  </si>
  <si>
    <t>Biotecnologia</t>
  </si>
  <si>
    <t>VOLTA - GMCDP</t>
  </si>
  <si>
    <t>Cond. Doctorado</t>
  </si>
  <si>
    <t xml:space="preserve">Emprendedor Principal </t>
  </si>
  <si>
    <t>Relaciones patogénicas de fitoplasmas de Urapán</t>
  </si>
  <si>
    <t>Grupo de Estudios Macroeconómicos</t>
  </si>
  <si>
    <t>Cond. Maestria</t>
  </si>
  <si>
    <t>Coemprendedor</t>
  </si>
  <si>
    <t>Virus de plantas</t>
  </si>
  <si>
    <t>Desarrollo e integración de estrategias alternativas para la protección de cultivos de importancia económica, con énfasis en control biológico</t>
  </si>
  <si>
    <t>Ponencia Inter.</t>
  </si>
  <si>
    <t>COL0031959</t>
  </si>
  <si>
    <t>Ecología de la polinización: estudios del uso sostenible de especies de abejas silvestres como polinizadores de hortalizas y frutales</t>
  </si>
  <si>
    <t>Salud y Comportamiento</t>
  </si>
  <si>
    <t>Ponencia Nac.</t>
  </si>
  <si>
    <t>Cria de especies del género Bombus para su utilización como polinizadores en cultivos de la sabana Cundi-boyacense</t>
  </si>
  <si>
    <t>Pedagogía y didáctica en la educación superior "PY DES"</t>
  </si>
  <si>
    <t>Ponencia Insti.</t>
  </si>
  <si>
    <t>COL0044859</t>
  </si>
  <si>
    <t>Visualización y Computación Gráfica</t>
  </si>
  <si>
    <t>Estudios Internacionales y Políticos</t>
  </si>
  <si>
    <t>Mat. Divulgativo</t>
  </si>
  <si>
    <t>Procesamiento digital de imágenes y Visión por computador</t>
  </si>
  <si>
    <t>Medios, Mediaciones y Procesos en Educación a Distancia MENPED</t>
  </si>
  <si>
    <t>Org. Evento Inter.</t>
  </si>
  <si>
    <t>Multimedia educativa</t>
  </si>
  <si>
    <t>HUMANITAS</t>
  </si>
  <si>
    <t>Org. Evento Nac.</t>
  </si>
  <si>
    <t>El Arte de la Animación</t>
  </si>
  <si>
    <t>Grupo de Micología y Fitopatología</t>
  </si>
  <si>
    <t>Org. Evento Isnti.</t>
  </si>
  <si>
    <t>Software Educativo</t>
  </si>
  <si>
    <t>PRODUCCIÓN, INNOVACIÓN Y TECNOLOGÍA (PIT)</t>
  </si>
  <si>
    <t>Premios Inter.</t>
  </si>
  <si>
    <t>Interfaces e integración multimedia</t>
  </si>
  <si>
    <t>FITOPATOLOGÍA MOLECULAR</t>
  </si>
  <si>
    <t>Premios Nac.</t>
  </si>
  <si>
    <t>COL0047762</t>
  </si>
  <si>
    <t>Regeneración Ósea</t>
  </si>
  <si>
    <t>GIDAM</t>
  </si>
  <si>
    <t>Proyecto Coop. Nac.</t>
  </si>
  <si>
    <t>Corrección quirúrgica</t>
  </si>
  <si>
    <t>DAVINCI</t>
  </si>
  <si>
    <t>Proyecto Coop. Inter.</t>
  </si>
  <si>
    <t>Metabolismo óseo</t>
  </si>
  <si>
    <t>ICTIOLOGÍA</t>
  </si>
  <si>
    <t>Informe final Proy.</t>
  </si>
  <si>
    <t>COL0015722</t>
  </si>
  <si>
    <t>Liderazgo y Educación.</t>
  </si>
  <si>
    <t>ESTRUCTURAS Y SÍSMICA</t>
  </si>
  <si>
    <t>Informe estudiante</t>
  </si>
  <si>
    <t>Biopolítica y biojurídica</t>
  </si>
  <si>
    <t>INGENIERÍA, GEOMÁTICA Y EDUCACIÓN</t>
  </si>
  <si>
    <t>Cartilla</t>
  </si>
  <si>
    <t>Liderazgo Social</t>
  </si>
  <si>
    <t>Desarrollo sostenible</t>
  </si>
  <si>
    <t>TICs en educación</t>
  </si>
  <si>
    <t>CULTURA Y DESARROLLO HUMANO</t>
  </si>
  <si>
    <t>COL0005439</t>
  </si>
  <si>
    <t>Suelos</t>
  </si>
  <si>
    <t>Pavimentos</t>
  </si>
  <si>
    <t>PIREO "Procesos de Integración, Regionalización y Estructuras Organizacionales"</t>
  </si>
  <si>
    <t>Modelación Númerica y Suelos</t>
  </si>
  <si>
    <t>Grupo de estudios contemporáneos en contabilidad, gestión y organizaciones</t>
  </si>
  <si>
    <t>COL0028918</t>
  </si>
  <si>
    <t>Derechos Humanos y Derecho Internacional Humanitario</t>
  </si>
  <si>
    <t>Grupo de investigación en Hidrobiología Aplicada (HIDROBIA)</t>
  </si>
  <si>
    <t>Derecho Penal y Derecho Público Militar</t>
  </si>
  <si>
    <t>Agrobiología de especies vegetales promisorias de clima frío</t>
  </si>
  <si>
    <t>Derecho, Cine y Pedagogía</t>
  </si>
  <si>
    <t>Grupo Integrado de Investigaciones en Química y Biología (InQuiBio)</t>
  </si>
  <si>
    <t>Sociología Jurídica</t>
  </si>
  <si>
    <t>Responsabilidad del Estado</t>
  </si>
  <si>
    <t>Historia del derecho administrativo en Colombia</t>
  </si>
  <si>
    <t>Contratación estatal</t>
  </si>
  <si>
    <t>Tratamiento de agua</t>
  </si>
  <si>
    <t>Derecho de los Negocios y Derecho Económico</t>
  </si>
  <si>
    <t>BioethicsGroup</t>
  </si>
  <si>
    <t>Derecho Público</t>
  </si>
  <si>
    <t>GISSIC: Grupo de Investigación en Seguridad y Sistemas de Comunicaciones</t>
  </si>
  <si>
    <t>Derecho Constitucional</t>
  </si>
  <si>
    <t>Sociedad, Estrategia y Seguridad</t>
  </si>
  <si>
    <t>Derecho público Internacional y Relaciones Internacionales</t>
  </si>
  <si>
    <t>GAV</t>
  </si>
  <si>
    <t>Derecho Penal y Sociología Jurídica</t>
  </si>
  <si>
    <t>Insight</t>
  </si>
  <si>
    <t>Jurídico-política.</t>
  </si>
  <si>
    <t>ACCEDER</t>
  </si>
  <si>
    <t>Historia del Derecho</t>
  </si>
  <si>
    <t>CANNON</t>
  </si>
  <si>
    <t>COL0039321</t>
  </si>
  <si>
    <t>MATEMÁTICA APLICADA</t>
  </si>
  <si>
    <t>Clima y Agricultura</t>
  </si>
  <si>
    <t>Filosofía de la Ciencia: Filosofía de la Física</t>
  </si>
  <si>
    <t>Comercialización de Bienes y Servicios Ambientales</t>
  </si>
  <si>
    <t>Ontologia de la fisica, cosmologia</t>
  </si>
  <si>
    <t>ECMU (Evaluación en Competencias y Matemáticas Universitarias)</t>
  </si>
  <si>
    <t>LEYES DE CONSERVACION HIPERBOLICA</t>
  </si>
  <si>
    <t>ENERGÍA ALTERNATIVA</t>
  </si>
  <si>
    <t>COL0050294</t>
  </si>
  <si>
    <t>Economía de la defensa y del conflicto, Gestión ambiental, Economía Regional y U</t>
  </si>
  <si>
    <t>EPIDEMIOLOGÍA MOLECULAR DE ENFERMEDADES ENDOCRINAS</t>
  </si>
  <si>
    <t>Gestión Ambiental</t>
  </si>
  <si>
    <t>Instituto de Estudios Geoestratégicos y Asuntos Políticos</t>
  </si>
  <si>
    <t>Políticas Públicas</t>
  </si>
  <si>
    <t>GECS(Gestión, Educativa, Evaluación de Calidad y Construcción de Sujeto</t>
  </si>
  <si>
    <t>Politica Economica</t>
  </si>
  <si>
    <t>Grupo de Ginecología y Obstetricia</t>
  </si>
  <si>
    <t>Estudios Institucionales</t>
  </si>
  <si>
    <t>Grupo de Investigación en Farmacología, Toxicología y Terapéutica - UMNG</t>
  </si>
  <si>
    <t>INCONDIS</t>
  </si>
  <si>
    <t>LA TRAMOYA</t>
  </si>
  <si>
    <t>COL0069296</t>
  </si>
  <si>
    <t>Creación de modelos de simulación interactiva para la aplicación en el aprendizaje de Ingeniería Civil a distancia.</t>
  </si>
  <si>
    <t>Patogenicidad Microbiana  - MICPRA</t>
  </si>
  <si>
    <t>Creación de modelos físicos y numéricos de simulación interactiva para la aplica
Creación de modelos físicos y numéricos de simulación interactiva para la aplica</t>
  </si>
  <si>
    <t>ROMA Infraestructura y Transporte</t>
  </si>
  <si>
    <t>COL0052181</t>
  </si>
  <si>
    <t>TELEMEDICINA</t>
  </si>
  <si>
    <t>Terapia Celular y Medicina Regenerativa</t>
  </si>
  <si>
    <t>Procesamiento de señales</t>
  </si>
  <si>
    <t>CONFLICTO ARMADO Y SALUD</t>
  </si>
  <si>
    <t>Intrumentación - Telemetría</t>
  </si>
  <si>
    <t>Grupo de enfermedades tropicales e infecciosas "GETI" HMC UMNG</t>
  </si>
  <si>
    <t>Gestión hospitalaria</t>
  </si>
  <si>
    <t>Células Stem Adultas</t>
  </si>
  <si>
    <t>Administración   y gestión hospitalaria Universidad Militar Nueva Granada</t>
  </si>
  <si>
    <t>Centro de investigación Clínica San Rafael</t>
  </si>
  <si>
    <t>TELEMÈTRIA</t>
  </si>
  <si>
    <t>Grupo salud oral y cirugia maxilofacial</t>
  </si>
  <si>
    <t>Medicina Regenerativa HMC UMNG</t>
  </si>
  <si>
    <t>COL0065804</t>
  </si>
  <si>
    <t>Materiales y manufactura</t>
  </si>
  <si>
    <t>Kokhlias</t>
  </si>
  <si>
    <t>Energías Alternativas</t>
  </si>
  <si>
    <t>Grupo para el estudio de enfermedades respiratorias en niños. Respira</t>
  </si>
  <si>
    <t>Energías Renovables</t>
  </si>
  <si>
    <t>Grupo de investigacion en Dermatologia HMC</t>
  </si>
  <si>
    <t>Desarrollos mecatronicos</t>
  </si>
  <si>
    <t>Grupo de psoriasis e inmunodermatologia del hospital militar central</t>
  </si>
  <si>
    <t>COL0027367</t>
  </si>
  <si>
    <t>Demografía y economia laboral</t>
  </si>
  <si>
    <t>Ortopedia y traumatologia HMC UMNG</t>
  </si>
  <si>
    <t>Política Monetaria y Desarrollo Financiero</t>
  </si>
  <si>
    <t>Fisica Aplicada en Detección y Medición de Radiación</t>
  </si>
  <si>
    <t>Grupo de Derecho Privado</t>
  </si>
  <si>
    <t>COL0032278</t>
  </si>
  <si>
    <t>Biología y ecología de plagas y enemigos naturales de cultivos de importancia económica</t>
  </si>
  <si>
    <t>Grupo de Investigacion en Urologia HMC</t>
  </si>
  <si>
    <t>Desarrollo e integración de estrategias alternativas para la protección de cultivo</t>
  </si>
  <si>
    <t>INAMPE</t>
  </si>
  <si>
    <t>Control biológico de plagas</t>
  </si>
  <si>
    <t>GRUPO DE INVESTIGACIÓN EN POLÍTICAS PUBLICAS-GIPP</t>
  </si>
  <si>
    <t>COL0033239</t>
  </si>
  <si>
    <t>Prevención de la enfermedad y promoción de la salud</t>
  </si>
  <si>
    <t>MALACOFAUNA TERRESTRE EN COLOMBIA</t>
  </si>
  <si>
    <t>Salud Sexual y Reproductiva</t>
  </si>
  <si>
    <t>REDES TRÓPICAS SOSTENIBLES EN AGROECOSISTEMAS DE LA SABANA DE BOGOTÁ</t>
  </si>
  <si>
    <t>Estilos de vida saludable</t>
  </si>
  <si>
    <t>FITOPATOLOGÍA Y ECOFISIOLOGÍA VEGETAL</t>
  </si>
  <si>
    <t>COL0018448</t>
  </si>
  <si>
    <t>Formación en docencia universitaria.</t>
  </si>
  <si>
    <t>BIOTECNOLOGÍA EN SALUD</t>
  </si>
  <si>
    <t>Formación Pedagógica y Didáctica del Docente</t>
  </si>
  <si>
    <t>WINET: GRUPO DE INVESTIGACIÓN EN REDES INALÁMBRICAS</t>
  </si>
  <si>
    <t>Pedagogía y Didáctica en la Educación Superior</t>
  </si>
  <si>
    <t>Competencias de los administradores de empresas</t>
  </si>
  <si>
    <t>Ambientes Virtuales de Aprendizaje (AVA)</t>
  </si>
  <si>
    <t>Gestión y calidad de la educación</t>
  </si>
  <si>
    <t>COL0066768</t>
  </si>
  <si>
    <t>Negocios Internacionales</t>
  </si>
  <si>
    <t>Relaciones Internacionales</t>
  </si>
  <si>
    <t>Derecho Internacional</t>
  </si>
  <si>
    <t>Estudios Políticos</t>
  </si>
  <si>
    <t>Estudios regionales</t>
  </si>
  <si>
    <t>Derecho de las Relaciones Internacionales</t>
  </si>
  <si>
    <t>Cooperación Internacional</t>
  </si>
  <si>
    <t>Ecologia politica de los ambientes tropicales</t>
  </si>
  <si>
    <t>Procesos de Inserción Latinoamericanos</t>
  </si>
  <si>
    <t>HISTORIA INTERNACIONAL</t>
  </si>
  <si>
    <t>COL0067504</t>
  </si>
  <si>
    <t>Medios, Mediaciones y Procesos en educación a Distancia</t>
  </si>
  <si>
    <t>Marketing Social</t>
  </si>
  <si>
    <t>Gestión Tecnológica.</t>
  </si>
  <si>
    <t>Medios y mediaciones en educación a distancia</t>
  </si>
  <si>
    <t>Mercadeo Cuántico</t>
  </si>
  <si>
    <t>COL0101099</t>
  </si>
  <si>
    <t>FILOSOFÍA POLÍTICA Y RESPONSABILIDAD SOCIAL</t>
  </si>
  <si>
    <t>HUMANIDADES, CULTURA Y UNIVERSIDAD</t>
  </si>
  <si>
    <t>Responsabilidad social</t>
  </si>
  <si>
    <t>COL0013719</t>
  </si>
  <si>
    <t>Biología y Epidemiología de hongos patógenos humanos.</t>
  </si>
  <si>
    <t>Diversidad, Ecología y Bioprospección</t>
  </si>
  <si>
    <t>Fitopatología</t>
  </si>
  <si>
    <t>Genómica y bioinformática</t>
  </si>
  <si>
    <t>Susceptibilidad a Antifungícos</t>
  </si>
  <si>
    <t>COL0049999</t>
  </si>
  <si>
    <t>Saneamiento Básico y Gestión Ambiental</t>
  </si>
  <si>
    <t>Producción automatizada y robótica</t>
  </si>
  <si>
    <t>Logística</t>
  </si>
  <si>
    <t>Ergonomía</t>
  </si>
  <si>
    <t>Producción y calidad</t>
  </si>
  <si>
    <t>robótica y realidad virtual</t>
  </si>
  <si>
    <t>Tecnología</t>
  </si>
  <si>
    <t>Calidad y Educacion</t>
  </si>
  <si>
    <t>COL0086179</t>
  </si>
  <si>
    <t>Producción de nuevas variedades de clavel resistentes a parásitos vasculares</t>
  </si>
  <si>
    <t>Búsqueda de marcadores genéticos y estudio de genes ligados a la resistencia a Fusarium en clavel.</t>
  </si>
  <si>
    <t>Este trabajo hace parte de la linea de investigación que se tenía en el grupo de Biotecnología Vegetal sobre el estudio de Fitoplasmas de Urapán y el cual tiene un proyecto vigente en la actualidad.</t>
  </si>
  <si>
    <t>Mejoramiento genético de organismos acuatico con énfasis en especies de interés comercial y especies amenazadas</t>
  </si>
  <si>
    <t>Uso de sistemas de información geográfica</t>
  </si>
  <si>
    <t>Estudio de la biología del mildeo velloso de la Rosa comercial.</t>
  </si>
  <si>
    <t>COL0116636</t>
  </si>
  <si>
    <t>Control y automatización de  procesos, Desarrollo de  software y hardware, procesamiento digital de señales e imágenes.</t>
  </si>
  <si>
    <t>Procesamiento Estadísitico de señales e imágenes</t>
  </si>
  <si>
    <t>Robótica</t>
  </si>
  <si>
    <t>COL0036025</t>
  </si>
  <si>
    <t>Robótica e Inteligencia Artificial</t>
  </si>
  <si>
    <t>Control y automatización, Robótica teleoperada</t>
  </si>
  <si>
    <t>Biomecatrónica</t>
  </si>
  <si>
    <t>Automatizacion y Control</t>
  </si>
  <si>
    <t>Robótica, Diseño mecatrónico e Instrumentación industrial</t>
  </si>
  <si>
    <t>Materiales</t>
  </si>
  <si>
    <t>Combustibles alternativos</t>
  </si>
  <si>
    <t>Realidad virtual- bioingeniería</t>
  </si>
  <si>
    <t>Diseño mecatrónico y realidad Virtual</t>
  </si>
  <si>
    <t>ENERGIA ALTERNATIVA</t>
  </si>
  <si>
    <t>COL0038084</t>
  </si>
  <si>
    <t>Biología básica y aplicada a peces</t>
  </si>
  <si>
    <t>Estudios morfológicos, histiológicos, ontológicos de especies acuáticas de interés comercial</t>
  </si>
  <si>
    <t>COL0016999</t>
  </si>
  <si>
    <t>Elementos de concreto y de mampostería</t>
  </si>
  <si>
    <t xml:space="preserve">Instrumentación estructural y sensórica </t>
  </si>
  <si>
    <t>Modelación Matemática</t>
  </si>
  <si>
    <t>Vulnerabilidad Sísmica</t>
  </si>
  <si>
    <t>COL0047566</t>
  </si>
  <si>
    <t>EDUCACIÓN EN INGENIERÍA</t>
  </si>
  <si>
    <t>GEOMATICA</t>
  </si>
  <si>
    <t>GERENCIA DE PROYECTOS</t>
  </si>
  <si>
    <t>PRODUCTIVIDAD E IMPACTO AMBIENTAL EN PROYECTOS DE INGENIERIA CIVIL (CONSTRUCCIÓN SOSTENIBLE)</t>
  </si>
  <si>
    <t>COL0002896</t>
  </si>
  <si>
    <t>Educación y cultura</t>
  </si>
  <si>
    <t>Educación y Sociedad</t>
  </si>
  <si>
    <t>ETICA,  EDUCACION MORAL Y VALORES</t>
  </si>
  <si>
    <t>COL0066229</t>
  </si>
  <si>
    <t>Regionalización</t>
  </si>
  <si>
    <t>Estructuras Organizacionales</t>
  </si>
  <si>
    <t>Procesos de integración (PI)</t>
  </si>
  <si>
    <t>COL0028767</t>
  </si>
  <si>
    <t>Estudios contemporáneos en gestion de las organizaciones</t>
  </si>
  <si>
    <t>Estudios contemporáneos  en contabilidad y finanzas -FINANZAS</t>
  </si>
  <si>
    <t>Contabilidad y gestion</t>
  </si>
  <si>
    <t>Contabilidad y Sociedad</t>
  </si>
  <si>
    <t>CONTABILIDAD INTERNACIONAL</t>
  </si>
  <si>
    <t>COL0048492</t>
  </si>
  <si>
    <t>Estudios morfológicos, nutricionales, ontogénicos y de cultivo de organismos acuáticos de interés comercial.</t>
  </si>
  <si>
    <t>Estudios Morfológicos, Tróficos, Ecológicos, Bióticos y Abióticos de Humedales y Ríos Colombianos, con énfasis en la Sabana de Bogotá.</t>
  </si>
  <si>
    <t>Estudio de indicadores planctónicos del ENOS y el efecto de éste sobre larvas de peces.</t>
  </si>
  <si>
    <t>DINÁMICA ECOLÓGICA DEL ZOOPLANCTON EN EL OCÉANO PACÍFICO COLOMBIANO</t>
  </si>
  <si>
    <t>COL0077814</t>
  </si>
  <si>
    <t>Producción Hortícola limpia</t>
  </si>
  <si>
    <t>Fitopatología clásica y molecular</t>
  </si>
  <si>
    <t>COL0077707</t>
  </si>
  <si>
    <t>Bioprospección de comunidades vegetales</t>
  </si>
  <si>
    <t>Fitopatología y Fisiología vegetal</t>
  </si>
  <si>
    <t>Búsqueda de Sustancias Bioactivas</t>
  </si>
  <si>
    <t>Fitopatología y Ecofisiología vegetal</t>
  </si>
  <si>
    <t>Química Orgánica - Fitoquímica</t>
  </si>
  <si>
    <t>Búsqueda Biodirigida y Síntesis de Sustancias Bioactivas</t>
  </si>
  <si>
    <t>Biodiversidad y Conservación</t>
  </si>
  <si>
    <t>COL0110436</t>
  </si>
  <si>
    <t>COL0026486</t>
  </si>
  <si>
    <t>Procesos Biológicos</t>
  </si>
  <si>
    <t>Procesos de oxidación avanzada</t>
  </si>
  <si>
    <t>Procesos de oxidación avanzada _x0013_ Procesos Biológicos</t>
  </si>
  <si>
    <t>Geoquímica de la contaminación de aguas</t>
  </si>
  <si>
    <t>Procesos oxidativos avanzados para tratamiento de aguas</t>
  </si>
  <si>
    <t>COL0031824</t>
  </si>
  <si>
    <t>Bioética médica y salud pública</t>
  </si>
  <si>
    <t>Bioética global y complejidad</t>
  </si>
  <si>
    <t>Bioética y Educación</t>
  </si>
  <si>
    <t>Ética del inicio de la vida (embriología)</t>
  </si>
  <si>
    <t>Bioética, educación y cultura</t>
  </si>
  <si>
    <t>COL0052163</t>
  </si>
  <si>
    <t>Análisis de señales para comunicaciones</t>
  </si>
  <si>
    <t>Análisis de señales para investigaciones</t>
  </si>
  <si>
    <t>Comunicaciones</t>
  </si>
  <si>
    <t>Predicción de series de tiempo</t>
  </si>
  <si>
    <t>Procesamiento de Señales en Comunicaciones</t>
  </si>
  <si>
    <t>Seguridad Informática</t>
  </si>
  <si>
    <t>Sistemas de comunicaciones</t>
  </si>
  <si>
    <t>Sistemas bioinspirados</t>
  </si>
  <si>
    <t>COL0066669</t>
  </si>
  <si>
    <t>Seguridad de personas</t>
  </si>
  <si>
    <t>Estrategia y Seguridad</t>
  </si>
  <si>
    <t>Acción educativa, universidad y sociedad.</t>
  </si>
  <si>
    <t>Seguridad</t>
  </si>
  <si>
    <t>Gobierno y Políticas Públicas</t>
  </si>
  <si>
    <t>Sociedad y Violencia</t>
  </si>
  <si>
    <t>Seguridad Física</t>
  </si>
  <si>
    <t>COL0068762</t>
  </si>
  <si>
    <t>Instrumentación virtual</t>
  </si>
  <si>
    <t>Inteligencia Artificial y Procesamiento de señales</t>
  </si>
  <si>
    <t>Desarrollo de sistemas basados en tecnología de la información y las comunicaciones  (TIC)</t>
  </si>
  <si>
    <t>Laboratorios Remotos</t>
  </si>
  <si>
    <t>Automatización Industrial</t>
  </si>
  <si>
    <t>Control Híbrido</t>
  </si>
  <si>
    <t>Laboratorios Virtuales e Instrumentación Virtual</t>
  </si>
  <si>
    <t>Ingeniería Sostenible</t>
  </si>
  <si>
    <t>COL0067371</t>
  </si>
  <si>
    <t>BANCO DE SANGRE Y MEDICINA TRANSFUSIONAL</t>
  </si>
  <si>
    <t>Física y matemáticas aplicadas a la morfología y fisiología celular</t>
  </si>
  <si>
    <t>Teorías Físicas y Matemáticas Aplicadas a la Medicina</t>
  </si>
  <si>
    <t>Teorias fisicas y matemáticas aplicadas a la investigación</t>
  </si>
  <si>
    <t>Matemáticas aplicadas</t>
  </si>
  <si>
    <t>Teorias fisicas y Matemáticas</t>
  </si>
  <si>
    <t>COL0009</t>
  </si>
  <si>
    <t>Accesibilidad</t>
  </si>
  <si>
    <t>Dispositivos de interfaz humana</t>
  </si>
  <si>
    <t>COL00020</t>
  </si>
  <si>
    <t>Fisiología en condiciones especiales</t>
  </si>
  <si>
    <t/>
  </si>
  <si>
    <t>Aspectos Historicos del Clima en Colombia</t>
  </si>
  <si>
    <t>Impacto socieconómico del cambio climático en el territorio colombiano</t>
  </si>
  <si>
    <t xml:space="preserve">Impacto socioeconómico de la variabilidad climática en Colombia </t>
  </si>
  <si>
    <t xml:space="preserve">Interacción en los diferentes componentes del sistema climático </t>
  </si>
  <si>
    <t>Modelamiento de los procesos atmosféricos y del clima</t>
  </si>
  <si>
    <t>COL0110329</t>
  </si>
  <si>
    <t>Diseño Curricular y Evaluación en Matemáticas Universitarias</t>
  </si>
  <si>
    <t>Didactica de las Ciencias</t>
  </si>
  <si>
    <t>Herramientas virtuales y la enzeñanza de las matemáticas</t>
  </si>
  <si>
    <t>Diseño curricular y evaluacion en matematicas universitarias</t>
  </si>
  <si>
    <t>Didáctica de las Matemáticas Universitarias</t>
  </si>
  <si>
    <t>COL0117052</t>
  </si>
  <si>
    <t>Energía</t>
  </si>
  <si>
    <t>COL0045848</t>
  </si>
  <si>
    <t>Epidemiología Clínica de Diabetes e Insulino resistencia</t>
  </si>
  <si>
    <t>Genética de diabetes mellitus e insulino resistencia</t>
  </si>
  <si>
    <t>Prevención Cardiovascular</t>
  </si>
  <si>
    <t>COL0073735</t>
  </si>
  <si>
    <t>Estado, Gobierno y Asuntos Políticos</t>
  </si>
  <si>
    <t>Procesos de Integración Política y Económica</t>
  </si>
  <si>
    <t>Seguridad Hemisférica y Asuntos Vecinales</t>
  </si>
  <si>
    <t>Seguridad y Defensa Nacional</t>
  </si>
  <si>
    <t>Sistema Internacional y Regiones Geoestratégicas</t>
  </si>
  <si>
    <t>Liderazgo y Gestión en Educación</t>
  </si>
  <si>
    <t>ENDOCRINOLOGIA GINECOLOGICA</t>
  </si>
  <si>
    <t xml:space="preserve">ENDOSCOPIA GINECOLOGICA </t>
  </si>
  <si>
    <t>FISIOLOGIA MATERNO-FETAL</t>
  </si>
  <si>
    <t>COL0114201</t>
  </si>
  <si>
    <t>Farmacovigilancia, toxicología, Estudioy seguimiento de efectos y eventos  adversos</t>
  </si>
  <si>
    <t>Farmacología, Toxicología y Terapeutica</t>
  </si>
  <si>
    <t>Bioetica</t>
  </si>
  <si>
    <t>CONTABILIDAD INTEGRAL</t>
  </si>
  <si>
    <t>Contabilidad y finanzas públicas.</t>
  </si>
  <si>
    <t>Ética Profesional</t>
  </si>
  <si>
    <t>El Sonido como soporte de la imagen</t>
  </si>
  <si>
    <t>EPIDEMIOLOGÍA CLÍNICA</t>
  </si>
  <si>
    <t>Epidemiología de las enfermedades infecciosas</t>
  </si>
  <si>
    <t>Patogenicidad microbiana</t>
  </si>
  <si>
    <t>Parasitología molecular</t>
  </si>
  <si>
    <t>Adquisición,  Apropiación del Conocimiento</t>
  </si>
  <si>
    <t>Inmunopatogénesis de la urticaria papular por picadura de pulga</t>
  </si>
  <si>
    <t>Gestión e Infraestructura y Transporte</t>
  </si>
  <si>
    <t>Tránsito, Transporte y Pavimentos</t>
  </si>
  <si>
    <t>COL0125107</t>
  </si>
  <si>
    <t>Bioetica, Bioderecho, Biomedicina y Biotecnologia</t>
  </si>
  <si>
    <t>Células Madre &amp; Medicina Regenerativa</t>
  </si>
  <si>
    <t>Medicina Transfusional y Cuidado Crítico</t>
  </si>
  <si>
    <t>Convivencia Social</t>
  </si>
  <si>
    <t>Estrés Postraumatico</t>
  </si>
  <si>
    <t>COL0125789</t>
  </si>
  <si>
    <t>ENFERMEDADES TROPICALES</t>
  </si>
  <si>
    <t>GERMENES MULTIRRESISTENTES</t>
  </si>
  <si>
    <t>PATOLOGIAS EN PACIENTE CON INFECCION VIH</t>
  </si>
  <si>
    <t>COL0050982</t>
  </si>
  <si>
    <t>Expansión de Células Stem</t>
  </si>
  <si>
    <t xml:space="preserve">Inmunoregulación </t>
  </si>
  <si>
    <t xml:space="preserve">Mesénquima </t>
  </si>
  <si>
    <t>COL0075749</t>
  </si>
  <si>
    <t>ACTIVIDAD FISICA Y SALUD</t>
  </si>
  <si>
    <t>ENFERMEDADES INFECCIOSAS</t>
  </si>
  <si>
    <t>GESTIÓN Y ADMINISTRACION PARA EL DESARROLLO DE LA SALUD PUBLICA</t>
  </si>
  <si>
    <t xml:space="preserve">PROMOCION DE LA SALUD &amp; PREVENCION DE LA ENFERMEDAD </t>
  </si>
  <si>
    <t>PSICONEUROENDOCRINOLOGIA</t>
  </si>
  <si>
    <t>SALUD CARDIOVASCULAR</t>
  </si>
  <si>
    <t>SALUD MATERNO INFANTIL</t>
  </si>
  <si>
    <t xml:space="preserve">ZOONOSIS </t>
  </si>
  <si>
    <t>COL0129689</t>
  </si>
  <si>
    <t>Cirugía Ortognática y distracción oste</t>
  </si>
  <si>
    <t>Implantología y cirugía retrospectiva</t>
  </si>
  <si>
    <t>infecciones, patología y cirugía Dentoalveolar</t>
  </si>
  <si>
    <t>Regeneración en la piel</t>
  </si>
  <si>
    <t>Terapía regenerativa cardiovascular</t>
  </si>
  <si>
    <t>Terapía regenerativa ocular</t>
  </si>
  <si>
    <t>Regeneración vascular</t>
  </si>
  <si>
    <t>COL0125134</t>
  </si>
  <si>
    <t>Ayudas auditivas implantables</t>
  </si>
  <si>
    <t>Base de cráneo</t>
  </si>
  <si>
    <t>Cáncer Crónico</t>
  </si>
  <si>
    <t>Enfermedad de Meniere</t>
  </si>
  <si>
    <t>Oído Crónico</t>
  </si>
  <si>
    <t>Rinosinusitis Crónica</t>
  </si>
  <si>
    <t>Trauma de  guerra en  otorrinolaringología</t>
  </si>
  <si>
    <t>COL0107771</t>
  </si>
  <si>
    <t>Adherencia y  autocuidado del asma</t>
  </si>
  <si>
    <t>Displasia Broncopulmonar</t>
  </si>
  <si>
    <t>Educación y  automanejo de asma</t>
  </si>
  <si>
    <t>Enfermedad bronquial obstructiva recurrente</t>
  </si>
  <si>
    <t>epidemiología de las enfermedades obstructivas an la niñez</t>
  </si>
  <si>
    <t>Farmacoeconomia de las enfermedades respiratorias</t>
  </si>
  <si>
    <t>Infecciones respiratorias</t>
  </si>
  <si>
    <t>COL0116439</t>
  </si>
  <si>
    <t>Cirugía Dermatológica</t>
  </si>
  <si>
    <t>Fotobiología y fototerapía</t>
  </si>
  <si>
    <t>Leishmaniasis</t>
  </si>
  <si>
    <t>Psoriasis</t>
  </si>
  <si>
    <t>Dermatología Pediatrica</t>
  </si>
  <si>
    <t>COL0126015</t>
  </si>
  <si>
    <t>Psoriasis Grupo dermatologia del hospital militar central</t>
  </si>
  <si>
    <t>COL0134044</t>
  </si>
  <si>
    <t>Ortopedia Infantil</t>
  </si>
  <si>
    <t>Patologia de Cadera</t>
  </si>
  <si>
    <t>Patologia de Columna, Pelvis y Acetabulo</t>
  </si>
  <si>
    <t>Patologia de Mano y miembro superior</t>
  </si>
  <si>
    <t>Patologia de pie y  tobillo</t>
  </si>
  <si>
    <t>Patologia de Rodilla</t>
  </si>
  <si>
    <t>Trauma y  fijacion externa</t>
  </si>
  <si>
    <t>COL0138796</t>
  </si>
  <si>
    <t>Medición y Análisis de Radiación- Fomación de imágenes médicas por  radiación</t>
  </si>
  <si>
    <t>COL0128047</t>
  </si>
  <si>
    <t>Derecho económico y de los negocios.</t>
  </si>
  <si>
    <t>Derecho Privado</t>
  </si>
  <si>
    <t>Derecho médico</t>
  </si>
  <si>
    <t>Derecho de la Responsabilidad médica-sanitaria y seguros</t>
  </si>
  <si>
    <t>Derecho de la Responsabilidad y Derecho de Seguros; y Línea Sociología Jurídica</t>
  </si>
  <si>
    <t>ANALISIS ECONOMICO DEL DERECHO Y DE LOS MERCADOS</t>
  </si>
  <si>
    <t>COL0116538</t>
  </si>
  <si>
    <t>Andrologia y Salud sexual</t>
  </si>
  <si>
    <t>Hiperplasia Prostatica</t>
  </si>
  <si>
    <t>Incontinencia Urinaria</t>
  </si>
  <si>
    <t>Litiasis y endourologia</t>
  </si>
  <si>
    <t>Oncologia Urologica</t>
  </si>
  <si>
    <t>Urologia Pediatrica</t>
  </si>
  <si>
    <t>Competividad Industrial</t>
  </si>
  <si>
    <t>Productividad Industrial</t>
  </si>
  <si>
    <t>Inmovación y educación en Ingeniería</t>
  </si>
  <si>
    <t>Política en desarrollo Territorial</t>
  </si>
  <si>
    <t>Política minera y energética</t>
  </si>
  <si>
    <t>Política Ambiental</t>
  </si>
  <si>
    <t>Política Agraria</t>
  </si>
  <si>
    <t>Política Económica</t>
  </si>
  <si>
    <t>Política Criminal</t>
  </si>
  <si>
    <t>Política Internacional</t>
  </si>
  <si>
    <t>PRESENTACIÓN DE PROYECTOS 
DE INVESTIGACIÓN</t>
  </si>
  <si>
    <t>Fecha Emisión:
2008/05/15</t>
  </si>
  <si>
    <t>VICEIN-R-014</t>
  </si>
  <si>
    <t>Revisión No.:
0</t>
  </si>
  <si>
    <t>Página 1 de _</t>
  </si>
  <si>
    <t>Datos digilenciados VICIEIN</t>
  </si>
  <si>
    <t>Código :</t>
  </si>
  <si>
    <t>Radicado :</t>
  </si>
  <si>
    <t>1.</t>
  </si>
  <si>
    <t>INFORMACION GENERAL DEL PROYECTO:</t>
  </si>
  <si>
    <t>Facultad  :</t>
  </si>
  <si>
    <t>Título</t>
  </si>
  <si>
    <t>2.</t>
  </si>
  <si>
    <t xml:space="preserve">Dirección: </t>
  </si>
  <si>
    <t xml:space="preserve">Teléfonos: </t>
  </si>
  <si>
    <t xml:space="preserve">Fax: </t>
  </si>
  <si>
    <t xml:space="preserve">Ciudad: </t>
  </si>
  <si>
    <t>E-mail:</t>
  </si>
  <si>
    <t>3.</t>
  </si>
  <si>
    <t>Nombre del Grupo de Investigación:</t>
  </si>
  <si>
    <t>Reconocido:</t>
  </si>
  <si>
    <t>Si</t>
  </si>
  <si>
    <t xml:space="preserve">Clasificación: </t>
  </si>
  <si>
    <t xml:space="preserve">Línea de investigación: </t>
  </si>
  <si>
    <t>4.</t>
  </si>
  <si>
    <t>Nombre del Grupo de Investigación (ALIANZA):</t>
  </si>
  <si>
    <t>Si el grupo de investigación con el cual se realizó la alianza para el desarrollo de este proyecto pertenece a otra institución, debe diligenciarse la siguiente información:</t>
  </si>
  <si>
    <t>5.</t>
  </si>
  <si>
    <r>
      <t xml:space="preserve">Tipo de Entidad:  </t>
    </r>
    <r>
      <rPr>
        <sz val="9"/>
        <color theme="1"/>
        <rFont val="Calibri"/>
        <family val="2"/>
        <scheme val="minor"/>
      </rPr>
      <t>(Seleccione el tipo de entidad)</t>
    </r>
  </si>
  <si>
    <t>No</t>
  </si>
  <si>
    <t>Detalles de ejecución de proyecto</t>
  </si>
  <si>
    <t>Duración del Proyecto (en meses):</t>
  </si>
  <si>
    <t>Imformacion de Integrantes del Proyecto</t>
  </si>
  <si>
    <t>Identificacion</t>
  </si>
  <si>
    <t>Nombres</t>
  </si>
  <si>
    <t>Apellidos</t>
  </si>
  <si>
    <t>Mes</t>
  </si>
  <si>
    <t>Horas</t>
  </si>
  <si>
    <t>Nivel Academico-&gt;</t>
  </si>
  <si>
    <t>Función -&gt;</t>
  </si>
  <si>
    <t xml:space="preserve">Puntajes Asociados </t>
  </si>
  <si>
    <t>Resultado/Producto esperado</t>
  </si>
  <si>
    <t>Descripción</t>
  </si>
  <si>
    <t>Indicador</t>
  </si>
  <si>
    <t>IdClase</t>
  </si>
  <si>
    <t xml:space="preserve">Clase </t>
  </si>
  <si>
    <t>Tipo de Productos</t>
  </si>
  <si>
    <t>GNC</t>
  </si>
  <si>
    <t xml:space="preserve">Productos de Generación de Nuevo Conocimiento (GNC) </t>
  </si>
  <si>
    <t xml:space="preserve">En Cuartil 1 (Q1) de Scimago </t>
  </si>
  <si>
    <t xml:space="preserve">En Cuartil 2 (Q2) de Scimago </t>
  </si>
  <si>
    <t>En A1  de  Publindex</t>
  </si>
  <si>
    <t>En A2  de  Publindex</t>
  </si>
  <si>
    <t>En B  de  Publindex</t>
  </si>
  <si>
    <t>En C  de  Publindex</t>
  </si>
  <si>
    <t xml:space="preserve">Libro de Investigación </t>
  </si>
  <si>
    <t>Capítulo de Libro de Investigación</t>
  </si>
  <si>
    <t xml:space="preserve">Productos o procesos tecnológicos patentados o registrados </t>
  </si>
  <si>
    <t>Software registrado</t>
  </si>
  <si>
    <t xml:space="preserve">Productos o procesos tecnológicos usualmente no patentables (Prototipo) </t>
  </si>
  <si>
    <t>Empresa SpinOff en proceso de incubación</t>
  </si>
  <si>
    <t>Objeto Virtual de Aprendizaje</t>
  </si>
  <si>
    <t>Aula Virtual de Aprendizaje</t>
  </si>
  <si>
    <t>FRH</t>
  </si>
  <si>
    <t xml:space="preserve">Formación de Recurso Humano (FRH) </t>
  </si>
  <si>
    <t>Dirección de Tesis de Doctorado en la UMNG con temática asociadas a línea de investigación a la que pertenece el proyecto</t>
  </si>
  <si>
    <t xml:space="preserve">Dirección de Trabajos de Maestría en la UMNG con  temática asociadas a línea de investigación a la que pertenece el proyecto </t>
  </si>
  <si>
    <t xml:space="preserve">Dirección de Trabajos de Grado en la UMNG con temática asociadas a línea de investigación a la que pertenece el proyecto </t>
  </si>
  <si>
    <t xml:space="preserve">Dirección de Proyectos de Iniciación Científica en la UMNG con temática asociadas a línea de investigación a la que pertenece  el proyecto </t>
  </si>
  <si>
    <t xml:space="preserve">Conducción de asignatura en  Programa Doctoral con  temática asociadas a línea de investigación a la que perteneceel proyecto </t>
  </si>
  <si>
    <t xml:space="preserve">Conducción de asignatura en Maestría de investigación con temática asociadas a línea de investigación a la que pertenece el proyecto </t>
  </si>
  <si>
    <t>SAC</t>
  </si>
  <si>
    <t xml:space="preserve">Socialización y Apropiacióndel Conocimiento (SAC) </t>
  </si>
  <si>
    <t xml:space="preserve">Ponencia en evento Internacional (**) </t>
  </si>
  <si>
    <t>Ponencia en evento nacional (***)</t>
  </si>
  <si>
    <t xml:space="preserve">Publicación de material  divulgativo (con ISBN) o  publicaciones en revistas no indexadas </t>
  </si>
  <si>
    <t xml:space="preserve">Organización de Eventos de alcance  Internacional con temáticas asociadas al tema de investigación del grupo </t>
  </si>
  <si>
    <t>Tipo de Impacto</t>
  </si>
  <si>
    <t xml:space="preserve">Organización de Eventos de alcance nacional con temáticas asociadas al tema de investigación del grupo </t>
  </si>
  <si>
    <t xml:space="preserve">Organización de Eventos de alcance  institucional contemáticas  asociadas al temde investigación del grupo </t>
  </si>
  <si>
    <t xml:space="preserve">Recepción de Premios internacionales por resultados derivados del  proyecto </t>
  </si>
  <si>
    <t xml:space="preserve">Recepción de Premios Nacionales poresultados derivados delproyecto </t>
  </si>
  <si>
    <t>GI</t>
  </si>
  <si>
    <t xml:space="preserve">Gestión de Investigación (GI) </t>
  </si>
  <si>
    <t xml:space="preserve">Presentación de nuevo proyecto en la misma temática del proyecto financiado con la actual convocatoria, para desarrollar en cofinanciación con entidad académica o científica extranjera. Esta nueva propuesta debe acompañarse mínimo de Carta de Acuerdo de la entidad con la que se desarrollará la cooperación internacional. </t>
  </si>
  <si>
    <t xml:space="preserve">Presentación de nuevo proyecto en la misma temática del proyecto financiado con la actual convocatoria, para desarrollar en cofinanciación con entidad académica o científica nacional. Esta nueva propuesta debe acompañarse mínimo de Carta de Acuerdo de la entidad con la que se desarrollará la cooperación nacional. </t>
  </si>
  <si>
    <t>Informe final del proyecto</t>
  </si>
  <si>
    <t xml:space="preserve">Informe de los estudiantes participantes (en donde describan, la experiencia adquirida, y las conclusiones personales del PIC desarrollado).
</t>
  </si>
  <si>
    <t>Cartilla o Manual de los resultados obtenidos por los estudiantes vinculados a los PIC</t>
  </si>
  <si>
    <t>RUBRO</t>
  </si>
  <si>
    <t>$ Total Rubro</t>
  </si>
  <si>
    <t>%Max (Vicein)</t>
  </si>
  <si>
    <t>Personal</t>
  </si>
  <si>
    <t>Equipos</t>
  </si>
  <si>
    <t>Salidas de Campo</t>
  </si>
  <si>
    <t>Servicios Técnicos</t>
  </si>
  <si>
    <t>Publicaciones</t>
  </si>
  <si>
    <t>Viajes</t>
  </si>
  <si>
    <t>Mantenimiento</t>
  </si>
  <si>
    <t>T</t>
  </si>
  <si>
    <t>$ Total General</t>
  </si>
  <si>
    <t>Rubro</t>
  </si>
  <si>
    <t>Descripcion</t>
  </si>
  <si>
    <t>Vicein $</t>
  </si>
  <si>
    <t>Otros $</t>
  </si>
  <si>
    <t>TERMINOS DE REFERENCIA 2014 1</t>
  </si>
  <si>
    <t>Max</t>
  </si>
  <si>
    <t xml:space="preserve">Información Objetivo -  General </t>
  </si>
  <si>
    <t>&gt;&gt;</t>
  </si>
  <si>
    <t>Información Objetivos -  Especificos</t>
  </si>
  <si>
    <t>Detalle del Objetivo</t>
  </si>
  <si>
    <t xml:space="preserve">Tener en cuenta </t>
  </si>
  <si>
    <t>Millones</t>
  </si>
  <si>
    <t>P</t>
  </si>
  <si>
    <t xml:space="preserve">Total </t>
  </si>
  <si>
    <t>% Actual</t>
  </si>
  <si>
    <t>Presupuesto asignado por produtividad comprometida</t>
  </si>
  <si>
    <t>A.</t>
  </si>
  <si>
    <t xml:space="preserve">Factor </t>
  </si>
  <si>
    <t xml:space="preserve">Numero de meses </t>
  </si>
  <si>
    <t>Valor Final</t>
  </si>
  <si>
    <t>Tipo de Vinculo</t>
  </si>
  <si>
    <t>B.</t>
  </si>
  <si>
    <t>Tipo</t>
  </si>
  <si>
    <t>Factor</t>
  </si>
  <si>
    <t>Técnico</t>
  </si>
  <si>
    <t>Profesional sin Posgrado</t>
  </si>
  <si>
    <t>Personal de Planta integrado al proyecto.</t>
  </si>
  <si>
    <t xml:space="preserve">Cronograma de Actividades </t>
  </si>
  <si>
    <t>Meses de Duracion</t>
  </si>
  <si>
    <t>Mes de Inicio</t>
  </si>
  <si>
    <t>Tiempo</t>
  </si>
  <si>
    <t>Max Presu</t>
  </si>
  <si>
    <t>EMP1</t>
  </si>
  <si>
    <t xml:space="preserve">Tiempo total maximo de ejecucion por convocatoria (Meses): </t>
  </si>
  <si>
    <t>Validación en número de caracteres</t>
  </si>
  <si>
    <t>Validación en Número de meses</t>
  </si>
  <si>
    <t>Información de productividad comprometida del proyecto.</t>
  </si>
  <si>
    <t>1.b</t>
  </si>
  <si>
    <t>1.a</t>
  </si>
  <si>
    <t>Nombre</t>
  </si>
  <si>
    <t xml:space="preserve">Telefono </t>
  </si>
  <si>
    <t>Correo</t>
  </si>
  <si>
    <t>Institución :</t>
  </si>
  <si>
    <t>No debe tener mas de 1024 caracteres o de largo</t>
  </si>
  <si>
    <t>Clasificación</t>
  </si>
  <si>
    <t>o</t>
  </si>
  <si>
    <t>Anexo Para el calculo de presupuesto contrapartida por parte de personal investigativo.</t>
  </si>
  <si>
    <t>SIoNo</t>
  </si>
  <si>
    <t>&gt;</t>
  </si>
  <si>
    <r>
      <t xml:space="preserve">Sumatoria del calculo de personal de planta "Valor va en </t>
    </r>
    <r>
      <rPr>
        <b/>
        <sz val="11"/>
        <color theme="1"/>
        <rFont val="Calibri"/>
        <family val="2"/>
        <scheme val="minor"/>
      </rPr>
      <t>Centro</t>
    </r>
    <r>
      <rPr>
        <sz val="11"/>
        <color theme="1"/>
        <rFont val="Calibri"/>
        <family val="2"/>
        <scheme val="minor"/>
      </rPr>
      <t xml:space="preserve">": </t>
    </r>
  </si>
  <si>
    <r>
      <t xml:space="preserve">Sumatoria del calculo de personal de planta "Valor financiado </t>
    </r>
    <r>
      <rPr>
        <b/>
        <sz val="11"/>
        <color theme="1"/>
        <rFont val="Calibri"/>
        <family val="2"/>
        <scheme val="minor"/>
      </rPr>
      <t>Vicein</t>
    </r>
    <r>
      <rPr>
        <sz val="11"/>
        <color theme="1"/>
        <rFont val="Calibri"/>
        <family val="2"/>
        <scheme val="minor"/>
      </rPr>
      <t>":</t>
    </r>
  </si>
  <si>
    <t>Totales Generales</t>
  </si>
  <si>
    <t>Objetivos</t>
  </si>
  <si>
    <t>Integrantes</t>
  </si>
  <si>
    <t>Cronograma</t>
  </si>
  <si>
    <t>Presupuesto</t>
  </si>
  <si>
    <t>Resumen</t>
  </si>
  <si>
    <t>Normas</t>
  </si>
  <si>
    <t>Tema</t>
  </si>
  <si>
    <t>Fuentes de Finaciacion</t>
  </si>
  <si>
    <t>Se entiende como Contrapartida todos los aportes que dedica la Unidad Académica (Facultades a través de los Centros de Investigaciones, Departamentos, Institutos) u otras entidades para apoyar el desarrollo del  proyecto. El objetivo de esta exigencia de contrapartida es comprometer a la Unidad Académica con el buen desarrollo de la investigación,  asegurando la continuidad y estabilidad del grupo investigador.</t>
  </si>
  <si>
    <t>Rubros financiables con recursos  VICEIN UMNG</t>
  </si>
  <si>
    <t xml:space="preserve">Se refiere a profesionales investigadores y/o profesionales expertos nacionales e internacionales definidos como participantes en el proyecto y operarios o técnicos requeridos en el mismo. Para el cálculo de los recursos a solicitar en este rubro se debe tomar como base la escala salarial de la institución y el tiempo real dedicado por la persona al proyecto, el cual no podrá ser inferior a cinco horas semanales, tanto para personal financiado por VICEIN UMNG como por la contrapartida (Unidad Académica). </t>
  </si>
  <si>
    <r>
      <t xml:space="preserve">Para el cálculo de los honorarios debe tomarse en cuenta el salario mensual del docente multiplicado por un factor de 1.6 multiplicado por el número de horas de dedicación al proyecto multiplicado por el número de meses que se vinculará con el proyecto: </t>
    </r>
    <r>
      <rPr>
        <u/>
        <sz val="11"/>
        <color theme="1"/>
        <rFont val="Calibri"/>
        <family val="2"/>
        <scheme val="minor"/>
      </rPr>
      <t>salario x 1.61 x porcentaje de dedicación al proyecto x No. Meses de vinculación al proyecto</t>
    </r>
    <r>
      <rPr>
        <sz val="11"/>
        <color theme="1"/>
        <rFont val="Calibri"/>
        <family val="2"/>
        <scheme val="minor"/>
      </rPr>
      <t>.  Debe tenerse en cuenta, sin embargo, que independientemente de las escalas salariales de las instituciones, existen límites máximos para los pagos del personal que financia VICEIN UMNG</t>
    </r>
  </si>
  <si>
    <t>La financiación para compra de equipos nuevos deberá estar sustentada en la estricta necesidad de los mismos para el desarrollo de la investigación. Es importante que los investigadores verifiquen si el equipo que necesitan ya existe en otra dependencia de su universidad o centro, o en otra institución, de la cual pudiese solicitarse en préstamo, arrendamiento o la prestación de servicios técnicos.</t>
  </si>
  <si>
    <t>No financiable. Se refiere a  viajes relacionados  con actividades del proyecto diferentes de salidas  de campo. VICEIN UMNG financia viajes para presentación de resultados del proyecto, pasantías o formación de redes por centros de costo diferente a presupuestos de proyectos de investigación.</t>
  </si>
  <si>
    <t>Salidas de campo</t>
  </si>
  <si>
    <t>Materiales, insumos y servicios técnicos</t>
  </si>
  <si>
    <t xml:space="preserve">Corresponden a aquellos necesarios para el desarrollo de la investigación o de la tecnología y deben presentarse a manera de listado detallado agrupado por categorías sobre las cuales se debe hacer una justificación de su necesidad y uso dentro del proyecto. El tipo de servicios técnicos (exámenes, pruebas, análisis o servicios especializados) para los cuales se solicitan recursos VICEIN UMNG debe desglosarse </t>
  </si>
  <si>
    <t>Publicaciones y patentes</t>
  </si>
  <si>
    <r>
      <rPr>
        <b/>
        <sz val="11"/>
        <color theme="1"/>
        <rFont val="Calibri"/>
        <family val="2"/>
        <scheme val="minor"/>
      </rPr>
      <t>No financiable</t>
    </r>
    <r>
      <rPr>
        <sz val="11"/>
        <color theme="1"/>
        <rFont val="Calibri"/>
        <family val="2"/>
        <scheme val="minor"/>
      </rPr>
      <t>. Este rubro se financia a través de un centro de costo diferente a los proyectos de investigación. Se refiere a los costos de edición y publicación de artículos científicos en revistas indexadas o divulgativas reconocidas, libros, manuales, videos, cartillas, etc. que presenten los resultados del proyecto y sirvan como estrategia de comunicación de éstos. También se financiarán los costos para la solicitud de patentes de innovaciones tecnológicas derivadas del proyecto</t>
    </r>
  </si>
  <si>
    <t>Todas las publicaciones y ponencias que se realicen, deben tener un enunciado que certifique la financiación por parte de la Vicerrectoría de Investigaciones de la UMNG</t>
  </si>
  <si>
    <t>Proyecto de Iniciación Cientifica PIC</t>
  </si>
  <si>
    <t>Proyecto de Alto Impacto</t>
  </si>
  <si>
    <t>Proyecto de Investigación Científica</t>
  </si>
  <si>
    <t>Proyecto de Innovación</t>
  </si>
  <si>
    <t>Proyecto de Emprendiemiento - Incubación Fase 0</t>
  </si>
  <si>
    <t>Proyecto de Emprendiemiento - Incubación Fase  1</t>
  </si>
  <si>
    <t>La Ciencia al servicio de la PAZ</t>
  </si>
  <si>
    <t>Institución Pública</t>
  </si>
  <si>
    <t>Institución Privada</t>
  </si>
  <si>
    <t>Institución Universitaria</t>
  </si>
  <si>
    <t>Centro Empresarial o Gremio</t>
  </si>
  <si>
    <t>ONG</t>
  </si>
  <si>
    <t>Tipo 2</t>
  </si>
  <si>
    <t xml:space="preserve">Centro de investigacion </t>
  </si>
  <si>
    <t>Centro de desarrollo tecnológico</t>
  </si>
  <si>
    <t>Tipo de Centro</t>
  </si>
  <si>
    <t>Programa o Departamento de la UMNG al cual pertenece</t>
  </si>
  <si>
    <t>Resumen de Proyecto - Maximo 999 Caracteres permitidos por COPIC.</t>
  </si>
  <si>
    <t xml:space="preserve">Información de pares propuestos </t>
  </si>
  <si>
    <t>Ciencias Básicas y Aplicadas</t>
  </si>
  <si>
    <t xml:space="preserve">Estudios a Distancia </t>
  </si>
  <si>
    <t xml:space="preserve">Ciencias Económicas </t>
  </si>
  <si>
    <t>Educación y Humanidades</t>
  </si>
  <si>
    <t>Medicina y Ciencias de la Salud</t>
  </si>
  <si>
    <t>Relaciones Intenacionales, Estrategia y Seguridad</t>
  </si>
  <si>
    <t>Externo a la UMNG</t>
  </si>
  <si>
    <t>SEDES</t>
  </si>
  <si>
    <t>UMNG Calle 100</t>
  </si>
  <si>
    <t>UMNG Cajicá</t>
  </si>
  <si>
    <t>UMNG Medicina</t>
  </si>
  <si>
    <t>Externo UMNG</t>
  </si>
  <si>
    <t>Descripción de la(s) actividad(es) asociada(s) a cada objetivo específico</t>
  </si>
  <si>
    <t>No debe tener mas de 999 caracteres o de largo</t>
  </si>
  <si>
    <t>ESTRUCTURA DEL PROYECTO</t>
  </si>
  <si>
    <t>a.</t>
  </si>
  <si>
    <t>b.</t>
  </si>
  <si>
    <t>c.</t>
  </si>
  <si>
    <t>Estado del arte de la investigación, innovacion o emprendimiento</t>
  </si>
  <si>
    <t>Metodología propuesta para alcanzar cada uno de los objetivos específicos propuestos</t>
  </si>
  <si>
    <t xml:space="preserve">Tipo </t>
  </si>
  <si>
    <t xml:space="preserve">No. </t>
  </si>
  <si>
    <t>Salud Humana</t>
  </si>
  <si>
    <t>Seres Vivos</t>
  </si>
  <si>
    <t xml:space="preserve">Económico </t>
  </si>
  <si>
    <t>Indicadores</t>
  </si>
  <si>
    <t>Sometido</t>
  </si>
  <si>
    <t>Copia Archivo de Seguridad</t>
  </si>
  <si>
    <t>Certificado</t>
  </si>
  <si>
    <t>Modelo funcionalidad</t>
  </si>
  <si>
    <t>Registro ante dirección nacional de derechos de autor</t>
  </si>
  <si>
    <t>Registro creación empresa</t>
  </si>
  <si>
    <t>Acta del comité de de investigacion donde se designa al director y anteproyecto de tesis doctoral o Certificado de la unidad Academica.</t>
  </si>
  <si>
    <t>Acta del comité de de investigacion donde se designa al tutor y anteproyecto o Certificado de la unidad Academica.</t>
  </si>
  <si>
    <t>Copia del acta sustentación de la del proyecto de grado</t>
  </si>
  <si>
    <t>Informe final</t>
  </si>
  <si>
    <t>Certificación de la Unidad Académica.</t>
  </si>
  <si>
    <t>Acta del comité curricular aprobado los contenidos y se  verifique la articulación con la línea de investigación, copia plan de trabajo o Certificado de la unidad Academica.</t>
  </si>
  <si>
    <t>Resumen publicado en  memoria del evento y/o certificado de ponente</t>
  </si>
  <si>
    <t>Resumen publicado en libro de memoria del evento</t>
  </si>
  <si>
    <t>Certificado de la participación de la organización del evento</t>
  </si>
  <si>
    <t>Acuerdo o Contrato</t>
  </si>
  <si>
    <t>Registro resultados Convocatoria</t>
  </si>
  <si>
    <t>Convenio marco o carta institucional de compromiso internacional.</t>
  </si>
  <si>
    <t>Carta de acuerdo</t>
  </si>
  <si>
    <t>Contrapartida Externa</t>
  </si>
  <si>
    <t>$ Contrapartida Externa</t>
  </si>
  <si>
    <t>$ Contrapartida Facultad</t>
  </si>
  <si>
    <t>Número Horas / Semanal</t>
  </si>
  <si>
    <t>Estado del Arte</t>
  </si>
  <si>
    <t>Metodología</t>
  </si>
  <si>
    <t>Imágenes que contiene el proyecto</t>
  </si>
  <si>
    <t>Sigla</t>
  </si>
  <si>
    <t>N</t>
  </si>
  <si>
    <t>Sector Defensa</t>
  </si>
  <si>
    <t>Puntos</t>
  </si>
  <si>
    <t>Normas para el diligenciamiento de formulación de proyecto</t>
  </si>
  <si>
    <t xml:space="preserve">(No Imprimir esta hoja) </t>
  </si>
  <si>
    <t xml:space="preserve">Deberá separarse la compra de equipo nuevo o arrendado, del uso de equipo propio. Este último se refiere al que ya existe en la institución y que por utilizarse en la investigación se acepta también como contrapartida institucional por un valor máximo del 10% de su precio comercial al estar nuevo. Las cotizaciones de los equipos deberán estar disponibles para consulta de VICEIN UMNG en el caso en que esta entidad considere necesario verificar los costos de los equipos solicitados. </t>
  </si>
  <si>
    <r>
      <t>(recuperación contingente) . De existir alguna diferencia ésta deberá  asumirla la contrapartida. Es importante especificar si el docente o investigador que se propone ya se encuentra vinculado con la UMNG. En caso de estar vinculado debe especificarse en que modalidad (Planta MT, TC, DE, o en HC). Al especificar la función del investigador dentro del proyecto se deben utilizar únicamente los siguientes términos: I</t>
    </r>
    <r>
      <rPr>
        <u/>
        <sz val="11"/>
        <color theme="1"/>
        <rFont val="Calibri"/>
        <family val="2"/>
        <scheme val="minor"/>
      </rPr>
      <t>nvestigador Principal, Coinvestigador, Auxiliar, Estudiante de maestría o doctorado</t>
    </r>
    <r>
      <rPr>
        <sz val="11"/>
        <color theme="1"/>
        <rFont val="Calibri"/>
        <family val="2"/>
        <scheme val="minor"/>
      </rPr>
      <t xml:space="preserve">. No se financiarán honorarios o bonificaciones especiales a personal de nómina de las Unidades Académicas de la UMNG. </t>
    </r>
  </si>
  <si>
    <t>A1</t>
  </si>
  <si>
    <t>PAZ</t>
  </si>
  <si>
    <t xml:space="preserve">Nombre del investigador principal:                           </t>
  </si>
  <si>
    <t xml:space="preserve">Investigador Principal </t>
  </si>
  <si>
    <t>Sede de Ejecución del Proyecto:</t>
  </si>
  <si>
    <t>Facultad $</t>
  </si>
  <si>
    <t>Identificación</t>
  </si>
  <si>
    <t>Salario Minimimo legal</t>
  </si>
  <si>
    <t>Valores entidades externas</t>
  </si>
  <si>
    <t>INV - IMP</t>
  </si>
  <si>
    <t>Caracteres</t>
  </si>
  <si>
    <t>Maximo Horas</t>
  </si>
  <si>
    <t>Total Presupuesto Actual</t>
  </si>
  <si>
    <t>Valor Actual</t>
  </si>
  <si>
    <t xml:space="preserve">Se aplica a gastos de medios de transporte para el traslado a zonas de muestreo y ejecución de las labores de campo propias de la investigación. Se refiere principalmente a costos de combustible, aceite o alquiler de medios de transporte cuando se requiere. Deberán desglosarse y justificarse Aquí se incluyen los costos de desplazamiento y apoyos de estadía </t>
  </si>
  <si>
    <t xml:space="preserve">Presupuesto </t>
  </si>
  <si>
    <t>Los rubros : Publicaciones, Viajes , Construcciones, Mantenimiento y adminsitración no son financiables por recursos frescos de la Vicerrectoría de investigaciones.</t>
  </si>
  <si>
    <t xml:space="preserve">Horas </t>
  </si>
  <si>
    <t>Meses</t>
  </si>
  <si>
    <t>Datos ingresados en Integrantes</t>
  </si>
  <si>
    <t>No debe tener mas de 999 caracteres por celda o de largo</t>
  </si>
  <si>
    <t>Fecha de Emisión: 2014/07/31</t>
  </si>
  <si>
    <t>Revision N°:
1</t>
  </si>
  <si>
    <t>IN-IV-F-14</t>
  </si>
  <si>
    <t>Información General del Proyecto</t>
  </si>
  <si>
    <t>Impactos Esperados</t>
  </si>
  <si>
    <t>Bibliografía</t>
  </si>
  <si>
    <t>Descripción del Proyecto</t>
  </si>
  <si>
    <t xml:space="preserve">Ponencia en evento Institucional </t>
  </si>
  <si>
    <t>Sueldo Neto</t>
  </si>
  <si>
    <t>* Ingresar los integrantes del proyectos en orden descendente, comenzando por: personal de planta, ocasionales, hora cátedra y OPS.</t>
  </si>
  <si>
    <t>Cuadro de consolidación</t>
  </si>
  <si>
    <t>Grest</t>
  </si>
  <si>
    <t>GP_85</t>
  </si>
  <si>
    <t>Ingeniería del tereno, geodesia y geofísica</t>
  </si>
  <si>
    <t>Sensórica y Sistemas inteligentes</t>
  </si>
  <si>
    <t>Ecosostenibilidad en procesos de producción</t>
  </si>
  <si>
    <t>Museografía</t>
  </si>
  <si>
    <t>Estética del Videojuego</t>
  </si>
  <si>
    <t>Modelación Ambiental</t>
  </si>
  <si>
    <t>Sin Grupo</t>
  </si>
  <si>
    <t>$ Financiación solicitada a VICEIN</t>
  </si>
  <si>
    <t>Cantidad</t>
  </si>
  <si>
    <t>Presup. VICEIN : $</t>
  </si>
  <si>
    <t>Apartes</t>
  </si>
  <si>
    <t>Bibliografia citada en la  estructura del proyecto</t>
  </si>
  <si>
    <t xml:space="preserve">Descripción y Justificación del Proyecto </t>
  </si>
  <si>
    <t>VICEINUMNG2014</t>
  </si>
  <si>
    <t>Clave</t>
  </si>
  <si>
    <t>6.</t>
  </si>
  <si>
    <t>7.</t>
  </si>
  <si>
    <t>8.</t>
  </si>
  <si>
    <t>9.</t>
  </si>
  <si>
    <t>10.</t>
  </si>
  <si>
    <t>11.</t>
  </si>
  <si>
    <t>12.</t>
  </si>
  <si>
    <t>13.</t>
  </si>
  <si>
    <t>14.</t>
  </si>
  <si>
    <t>15.</t>
  </si>
  <si>
    <t>16.</t>
  </si>
  <si>
    <t>18.</t>
  </si>
  <si>
    <t>17.</t>
  </si>
  <si>
    <t xml:space="preserve">Grupo de Investigación </t>
  </si>
  <si>
    <t>Nombre del grupo de Investigación:</t>
  </si>
  <si>
    <t>CONFORMACIÓN Y TRAYECTORIA DEL GRUPO DE INVESTIGACIÓN-</t>
  </si>
  <si>
    <t>Nombre del lider del grupo:</t>
  </si>
  <si>
    <t>b</t>
  </si>
  <si>
    <t xml:space="preserve">Visión </t>
  </si>
  <si>
    <t>d. Misión</t>
  </si>
  <si>
    <t>e. Objetivo General</t>
  </si>
  <si>
    <t>f.</t>
  </si>
  <si>
    <t xml:space="preserve">g. </t>
  </si>
  <si>
    <t>Proyectos:</t>
  </si>
  <si>
    <t xml:space="preserve">h. </t>
  </si>
  <si>
    <t>Productividad relacionada Grup:</t>
  </si>
  <si>
    <t>Link Grup Lac:</t>
  </si>
  <si>
    <t xml:space="preserve">Se puede utilizar la convinación de teclas (Atl + Enter) para adicionar una nueva linea en las celdas o adicionar Filas </t>
  </si>
  <si>
    <t>Movilidad</t>
  </si>
  <si>
    <t>Contratación de Joven Investigador  UMNG</t>
  </si>
  <si>
    <t>Jov. Investigador</t>
  </si>
  <si>
    <t>Min</t>
  </si>
  <si>
    <t>Parametros de validación de Horas semanales</t>
  </si>
  <si>
    <t xml:space="preserve">Normas  2015 II para  horas de dicacion </t>
  </si>
  <si>
    <t>Minimo Horas</t>
  </si>
  <si>
    <t>Puntos Prueba</t>
  </si>
  <si>
    <t>Valor Mes</t>
  </si>
  <si>
    <t xml:space="preserve">Validacion </t>
  </si>
  <si>
    <t>Articulo Q3</t>
  </si>
  <si>
    <t>Articulo Q4</t>
  </si>
  <si>
    <t xml:space="preserve">En Cuartil 3 (Q3) de Scimago </t>
  </si>
  <si>
    <t xml:space="preserve">En Cuartil 4 (Q4) de Scimago </t>
  </si>
  <si>
    <t>Contrato OPS Fotocopia</t>
  </si>
  <si>
    <t>X</t>
  </si>
  <si>
    <t>Validacion</t>
  </si>
  <si>
    <t>Asistente Investigación</t>
  </si>
  <si>
    <t>Asistente Graduado</t>
  </si>
  <si>
    <t>Joven Investigador</t>
  </si>
  <si>
    <t>OPS - Prestación Servicios</t>
  </si>
  <si>
    <t>Profesional con Doctorado (IMP)</t>
  </si>
  <si>
    <t>Patentes Invencion</t>
  </si>
  <si>
    <t>Patentes Utilidad</t>
  </si>
  <si>
    <t>Productos o procesos tecnológicos patentados o registrados de modelo de utilidad</t>
  </si>
  <si>
    <t>Resolución expedida SIC/ Patente</t>
  </si>
  <si>
    <t>Asis. Graduado(IMP)</t>
  </si>
  <si>
    <t>Contratación de Asistente Graduado UMNG</t>
  </si>
  <si>
    <t>Org. Evento Insti.</t>
  </si>
  <si>
    <t>Se pasan de Vigencia :</t>
  </si>
  <si>
    <t>Pendientes</t>
  </si>
  <si>
    <t>Datos Generales sin llenar. = &gt; &gt;</t>
  </si>
  <si>
    <t xml:space="preserve">Hoja </t>
  </si>
  <si>
    <t>Datos Generales</t>
  </si>
  <si>
    <t>Hay textos en resumen</t>
  </si>
  <si>
    <t>=&gt; Numero de resgistros de resumenes diligenciados.</t>
  </si>
  <si>
    <t>=&gt; Numero de resgistros de descripción diligenciados.</t>
  </si>
  <si>
    <t xml:space="preserve">Hay Textos en Descripcion </t>
  </si>
  <si>
    <t>=&gt; Numero de caracteres diligenciados</t>
  </si>
  <si>
    <t xml:space="preserve">Objevos </t>
  </si>
  <si>
    <t xml:space="preserve">Hay Objetivo General </t>
  </si>
  <si>
    <t xml:space="preserve">Hay Objetivos Especificos </t>
  </si>
  <si>
    <t>Metodologia</t>
  </si>
  <si>
    <t>Hay textos en Metodología.</t>
  </si>
  <si>
    <t>Hay textos en estado del arte.</t>
  </si>
  <si>
    <t>Hay actividades de Cronograma</t>
  </si>
  <si>
    <t>Hay fechas que superen vigencias</t>
  </si>
  <si>
    <t>Productos</t>
  </si>
  <si>
    <t>Total Puntos</t>
  </si>
  <si>
    <t>Descripción o detalles del producto esperado</t>
  </si>
  <si>
    <t>Beneficiario de la optención del Prod.</t>
  </si>
  <si>
    <t>No. Productos sin llenar datos.</t>
  </si>
  <si>
    <t>Investigadores Principales</t>
  </si>
  <si>
    <t>No. Coinvestigadores :</t>
  </si>
  <si>
    <t>No. Asistente Investigación</t>
  </si>
  <si>
    <t>No. Joven Investigador</t>
  </si>
  <si>
    <t>No. Asistente Graduado</t>
  </si>
  <si>
    <t xml:space="preserve">No. Tutor </t>
  </si>
  <si>
    <t>No. Estudiante</t>
  </si>
  <si>
    <t>*</t>
  </si>
  <si>
    <t>OPS- Asistentes</t>
  </si>
  <si>
    <t>OPS- UMNG</t>
  </si>
  <si>
    <t>OPS- Practica</t>
  </si>
  <si>
    <t>No. OPS - UMNG</t>
  </si>
  <si>
    <t>No. OPS - Práctica Medica</t>
  </si>
  <si>
    <t>Impactos</t>
  </si>
  <si>
    <t xml:space="preserve">Grupos </t>
  </si>
  <si>
    <t>Hay registros sin diligenciar en Grupos</t>
  </si>
  <si>
    <t>BiblioGrafica</t>
  </si>
  <si>
    <t>Datos de referencia bibliografica</t>
  </si>
  <si>
    <t xml:space="preserve">  Preupuesto Otras fuentes</t>
  </si>
  <si>
    <t>Nombre de la(s) Institución(es):</t>
  </si>
  <si>
    <t>Tipo de Convocatoria:</t>
  </si>
  <si>
    <t xml:space="preserve">Datos para Ingreso por parte del Centro </t>
  </si>
  <si>
    <t>Número del acta de cómite de Investigaciones y fecha</t>
  </si>
  <si>
    <t>Número del acta de consejo de facultad y fecha</t>
  </si>
  <si>
    <t>Presupuesto por parte de la Facultad:</t>
  </si>
  <si>
    <t>Vicein1234</t>
  </si>
  <si>
    <t>GP_86</t>
  </si>
  <si>
    <t>Gestión de la salud Publica</t>
  </si>
  <si>
    <t>Gestión Clinica</t>
  </si>
  <si>
    <t>Gestion de la Educación y la economía</t>
  </si>
  <si>
    <t>COl0143731</t>
  </si>
  <si>
    <t>GAFRED</t>
  </si>
  <si>
    <t>Gi-iTEC</t>
  </si>
  <si>
    <t>GP_87</t>
  </si>
  <si>
    <t>Electrónica y telecomunicaciones en salud</t>
  </si>
  <si>
    <t>Sistema virtuales de comunicación</t>
  </si>
  <si>
    <t>Espectro Radioeléctrico</t>
  </si>
  <si>
    <t>Diversidad, biología y taxonomia de polinizadores colombianos</t>
  </si>
  <si>
    <t>x</t>
  </si>
  <si>
    <t>Modelos biológicos y ecológicos de insectos benéficos</t>
  </si>
  <si>
    <t xml:space="preserve">Análisis de redes de interacción planta-polinizador a partir de técnicas palinológicas </t>
  </si>
  <si>
    <t>Aprendizaje en Economía</t>
  </si>
  <si>
    <t>Version : 17 Jul 2015</t>
  </si>
  <si>
    <t>Información financiera  (Plan de compras) .</t>
  </si>
  <si>
    <t>Año</t>
  </si>
  <si>
    <t>Recursos Biblograficos</t>
  </si>
  <si>
    <t>Doc. Carrera TC</t>
  </si>
  <si>
    <t>Doc. Ocasional</t>
  </si>
  <si>
    <t>Doc. Carrera MT</t>
  </si>
  <si>
    <t>Asis. Graduado MG</t>
  </si>
  <si>
    <t>Asis. Graduado Doc</t>
  </si>
  <si>
    <t>Salario Base</t>
  </si>
  <si>
    <t>Incremento</t>
  </si>
  <si>
    <t>19.</t>
  </si>
  <si>
    <t>20.</t>
  </si>
  <si>
    <t>Con cargo a recursos de VICEIN UMNG (en modalidad de recuperación contingente) se podrán financiar solamente los siguientes rubros: Personal, Equipos, Software, Materiales, Salidas de Campo, Servicios Técnicos, Movilidades, Material Biblografico y Papeleria</t>
  </si>
  <si>
    <t xml:space="preserve">a.) </t>
  </si>
  <si>
    <t>Título de proyecto de investigación:</t>
  </si>
  <si>
    <t>Puntos :</t>
  </si>
  <si>
    <t>Asistente Graduado MG</t>
  </si>
  <si>
    <t>Pertinencia e impacto de la propuesta en el contexto social y académico.</t>
  </si>
  <si>
    <t>Codigo</t>
  </si>
  <si>
    <t>COL0036749</t>
  </si>
  <si>
    <t>COL0127649</t>
  </si>
  <si>
    <t>COL0126777</t>
  </si>
  <si>
    <t>COL0142331</t>
  </si>
  <si>
    <t>COL0142449</t>
  </si>
  <si>
    <t>COL0151789</t>
  </si>
  <si>
    <t>COL0149359</t>
  </si>
  <si>
    <t>COL0114767</t>
  </si>
  <si>
    <t>COL0113456</t>
  </si>
  <si>
    <t>COL0067596</t>
  </si>
  <si>
    <t>COL0117722</t>
  </si>
  <si>
    <t>COL0049097</t>
  </si>
  <si>
    <t>COL0117482</t>
  </si>
  <si>
    <t>COL0038413</t>
  </si>
  <si>
    <t>COL0070072</t>
  </si>
  <si>
    <t>COL0116411</t>
  </si>
  <si>
    <t>COL0134124</t>
  </si>
  <si>
    <t>COL0040789</t>
  </si>
  <si>
    <t>COL0040108</t>
  </si>
  <si>
    <t>COL0037891</t>
  </si>
  <si>
    <t>COL0052539</t>
  </si>
  <si>
    <t>COL0143731</t>
  </si>
  <si>
    <t>No Avalado</t>
  </si>
  <si>
    <t>Estado</t>
  </si>
  <si>
    <t>GRUPO DE INVESTIGACIÓN EN QUÍMICA AMBIENTAL Y TECNOLOGÍAS LIMPIAS - QUATELI</t>
  </si>
  <si>
    <t>Ecología Química</t>
  </si>
  <si>
    <t>Química Verde</t>
  </si>
  <si>
    <t>Fitoquímica</t>
  </si>
  <si>
    <t>Biocombustibles</t>
  </si>
  <si>
    <t>Grupo de Docencia e Investigación en Física</t>
  </si>
  <si>
    <t>Responsabilidad social empresarial</t>
  </si>
  <si>
    <t>Responsabilidad social ambiental</t>
  </si>
  <si>
    <t>Nanotecnología y Sensórica</t>
  </si>
  <si>
    <t>Docencia y Didactica de la Física Universitaria</t>
  </si>
  <si>
    <t>Uso de radiación ionizante para la producción de imágenes médicas</t>
  </si>
  <si>
    <t>Magnetismo y Aplicaciones</t>
  </si>
  <si>
    <t>Física Atómica, Molecular y de Agregados</t>
  </si>
  <si>
    <t>Estadística, Control y Optimización</t>
  </si>
  <si>
    <t>COL0136423</t>
  </si>
  <si>
    <t>Avalado</t>
  </si>
  <si>
    <t>Control óptimo estocástico</t>
  </si>
  <si>
    <t>Estadística Multivariada paramétrica y no paramétrica</t>
  </si>
  <si>
    <t>Métodos estadísticos basados en grafos</t>
  </si>
  <si>
    <t>Optimizacion Semidefinida</t>
  </si>
  <si>
    <t>Optimización Numérica. Máquinas de Vectores de Soportes.</t>
  </si>
  <si>
    <t>Epidemiología Clínica</t>
  </si>
  <si>
    <t>Epidemiología y Salud Colectiva</t>
  </si>
  <si>
    <t>COL0152319</t>
  </si>
  <si>
    <t>Epidemiología General</t>
  </si>
  <si>
    <t>Formación de recurso humano en salud en epidemiología y salud colectiva</t>
  </si>
  <si>
    <t>Medicina tradicional complementaria</t>
  </si>
  <si>
    <t>Las tecnologías de la información y de la comunicación en epidemiología y salud colectiva</t>
  </si>
  <si>
    <t>BioGenEtica &amp; BioDerecho</t>
  </si>
  <si>
    <t>COL0096032</t>
  </si>
  <si>
    <t>Genética Humana</t>
  </si>
  <si>
    <t>GRUPO DE REHABILITACION HOMIC-UMNG</t>
  </si>
  <si>
    <t>COL0120281</t>
  </si>
  <si>
    <t>Medicina Electrodiagnostica</t>
  </si>
  <si>
    <t>Rehabilitacion Neurologica</t>
  </si>
  <si>
    <t>Rehabilitacion cardio-pulmonar</t>
  </si>
  <si>
    <t>Rehabilitacion musculo esqueletica</t>
  </si>
  <si>
    <t>Rehabilitación Infantil</t>
  </si>
  <si>
    <t>Grupo de Investigación en Farmacología, Toxicología y Terapéutica-UMNG</t>
  </si>
  <si>
    <t>Bioética de la investigación clínica en farmacología</t>
  </si>
  <si>
    <t>Grupo de Inmunología Clínica Aplicada</t>
  </si>
  <si>
    <t>COL0152472</t>
  </si>
  <si>
    <t xml:space="preserve">No tiene </t>
  </si>
  <si>
    <t>GRUPO NEUROCIENCIAS HMC</t>
  </si>
  <si>
    <t>COL0138698</t>
  </si>
  <si>
    <t>Esclerosis multiple</t>
  </si>
  <si>
    <t>Cerebrovascular</t>
  </si>
  <si>
    <t>Distonias</t>
  </si>
  <si>
    <t>Sueño</t>
  </si>
  <si>
    <t>Enfermedades huerfanas</t>
  </si>
  <si>
    <t>Paralisis cerebral</t>
  </si>
  <si>
    <t>Epilepsia</t>
  </si>
  <si>
    <t>Demencias</t>
  </si>
  <si>
    <t>Trastornos del neurodesarrollo</t>
  </si>
  <si>
    <t>Movimientos anormales</t>
  </si>
  <si>
    <t>Retardo mental</t>
  </si>
  <si>
    <t>Salud mental</t>
  </si>
  <si>
    <t>Grupo Neurociencias HMC</t>
  </si>
  <si>
    <t>EDUMECIS</t>
  </si>
  <si>
    <t>COL0152463</t>
  </si>
  <si>
    <t>Curriculo y Evaluación</t>
  </si>
  <si>
    <t>Docencia y Pedagogia</t>
  </si>
  <si>
    <t>Investigación Clínica</t>
  </si>
  <si>
    <t>Errores</t>
  </si>
  <si>
    <t>Firma Investigador Principal</t>
  </si>
  <si>
    <t>Marco Teorico</t>
  </si>
  <si>
    <t>Revisión N°:
1</t>
  </si>
  <si>
    <t>Integrantes externos o temporales contratados por OPS (Orden de Prestación de Servicios) y Hora Cátedra</t>
  </si>
  <si>
    <t xml:space="preserve"> * Validación solo es valido para convocatoria (PIC, INV,IMP)</t>
  </si>
  <si>
    <t>Salario Mínimo</t>
  </si>
  <si>
    <t>Asistente Graduado Doc.</t>
  </si>
  <si>
    <t>Profesional con Especialización</t>
  </si>
  <si>
    <t>Profesional con Maestría</t>
  </si>
  <si>
    <t>Validación Doctoral en INV</t>
  </si>
  <si>
    <t>Líder Responsable</t>
  </si>
  <si>
    <t>Máximo Numero  Digitado</t>
  </si>
  <si>
    <t>* En proyectos IMP se debe discriminar por año el presupuesto a utilizar sin superar el la mitad del total.</t>
  </si>
  <si>
    <t>Papelería</t>
  </si>
  <si>
    <t>Total Presupuesto Año 1 :</t>
  </si>
  <si>
    <t>Total Presupuesto Año 2 :</t>
  </si>
  <si>
    <t>Información total financiera por rubro de financiación .</t>
  </si>
  <si>
    <t>Estos Rubros no son Financiables por recursos de la VICEIN por lo que cualquier valor asociado a estos rubros en el presupuesto de la vicerrectoría no serán aprobados y se descartaran.</t>
  </si>
  <si>
    <t>Construcciones</t>
  </si>
  <si>
    <t>Administración</t>
  </si>
  <si>
    <t>Nombre Institución Externa :</t>
  </si>
  <si>
    <t>Hoja destinada para elementos que estructuralmente se ingresan en los apartes de la propuesta de investigación.</t>
  </si>
  <si>
    <t>R</t>
  </si>
  <si>
    <t>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</si>
</sst>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 #,##0.00_);[Red]\(&quot;$&quot;\ #,##0.00\)"/>
    <numFmt numFmtId="44" formatCode="_(&quot;$&quot;\ * #,##0.00_);_(&quot;$&quot;\ * \(#,##0.00\);_(&quot;$&quot;\ * &quot;-&quot;??_);_(@_)"/>
    <numFmt numFmtId="43" formatCode="_(* #,##0.00_);_(* \(#,##0.00\);_(* &quot;-&quot;??_);_(@_)"/>
    <numFmt numFmtId="164" formatCode="&quot;Total &quot;0.0"/>
    <numFmt numFmtId="165" formatCode="_(* #,##0_);_(* \(#,##0\);_(* &quot;-&quot;??_);_(@_)"/>
    <numFmt numFmtId="166" formatCode="&quot;Max Meses: &quot;###"/>
    <numFmt numFmtId="167" formatCode="0.000000000000000000000000"/>
    <numFmt numFmtId="168" formatCode="_(* #,##0.0_);_(* \(#,##0.0\);_(* &quot;-&quot;??_);_(@_)"/>
    <numFmt numFmtId="169" formatCode="&quot;Pts.:&quot;###"/>
    <numFmt numFmtId="170" formatCode="_(&quot;$&quot;\ * #,##0_);_(&quot;$&quot;\ * \(#,##0\);_(&quot;$&quot;\ * &quot;-&quot;??_);_(@_)"/>
    <numFmt numFmtId="171" formatCode="&quot;Puntos :&quot;\ 0"/>
    <numFmt numFmtId="172" formatCode="#,##0.0"/>
  </numFmts>
  <fonts count="56"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b/>
      <sz val="9"/>
      <color indexed="81"/>
      <name val="Tahoma"/>
      <family val="2"/>
    </font>
    <font>
      <sz val="9"/>
      <color indexed="81"/>
      <name val="Tahoma"/>
      <family val="2"/>
    </font>
    <font>
      <b/>
      <sz val="14"/>
      <color theme="1"/>
      <name val="Arial"/>
      <family val="2"/>
    </font>
    <font>
      <b/>
      <sz val="11"/>
      <color rgb="FF000000"/>
      <name val="Arial"/>
      <family val="2"/>
    </font>
    <font>
      <sz val="12"/>
      <color theme="1"/>
      <name val="Calibri"/>
      <family val="2"/>
      <scheme val="minor"/>
    </font>
    <font>
      <sz val="11"/>
      <color rgb="FF000000"/>
      <name val="Arial"/>
      <family val="2"/>
    </font>
    <font>
      <sz val="11"/>
      <color theme="0" tint="-0.14999847407452621"/>
      <name val="Calibri"/>
      <family val="2"/>
      <scheme val="minor"/>
    </font>
    <font>
      <sz val="9"/>
      <color theme="1"/>
      <name val="Calibri"/>
      <family val="2"/>
      <scheme val="minor"/>
    </font>
    <font>
      <sz val="14"/>
      <color theme="1"/>
      <name val="Calibri"/>
      <family val="2"/>
      <scheme val="minor"/>
    </font>
    <font>
      <sz val="11"/>
      <color theme="0" tint="-0.34998626667073579"/>
      <name val="Calibri"/>
      <family val="2"/>
      <scheme val="minor"/>
    </font>
    <font>
      <b/>
      <sz val="12"/>
      <color theme="8" tint="0.59999389629810485"/>
      <name val="Calibri"/>
      <family val="2"/>
      <scheme val="minor"/>
    </font>
    <font>
      <sz val="11"/>
      <color theme="0" tint="-0.499984740745262"/>
      <name val="Calibri"/>
      <family val="2"/>
      <scheme val="minor"/>
    </font>
    <font>
      <sz val="16"/>
      <color theme="8" tint="0.59999389629810485"/>
      <name val="Calibri"/>
      <family val="2"/>
      <scheme val="minor"/>
    </font>
    <font>
      <b/>
      <sz val="12"/>
      <color indexed="81"/>
      <name val="Tahoma"/>
      <family val="2"/>
    </font>
    <font>
      <sz val="12"/>
      <color indexed="81"/>
      <name val="Tahoma"/>
      <family val="2"/>
    </font>
    <font>
      <sz val="10"/>
      <color theme="2" tint="-0.249977111117893"/>
      <name val="Calibri"/>
      <family val="2"/>
      <scheme val="minor"/>
    </font>
    <font>
      <b/>
      <sz val="12"/>
      <color theme="1"/>
      <name val="Calibri"/>
      <family val="2"/>
      <scheme val="minor"/>
    </font>
    <font>
      <sz val="12"/>
      <color rgb="FFC0ECFC"/>
      <name val="Calibri"/>
      <family val="2"/>
      <scheme val="minor"/>
    </font>
    <font>
      <b/>
      <sz val="14"/>
      <color indexed="81"/>
      <name val="Tahoma"/>
      <family val="2"/>
    </font>
    <font>
      <sz val="14"/>
      <color indexed="81"/>
      <name val="Tahoma"/>
      <family val="2"/>
    </font>
    <font>
      <b/>
      <sz val="12"/>
      <color rgb="FFFFFF00"/>
      <name val="Calibri"/>
      <family val="2"/>
      <scheme val="minor"/>
    </font>
    <font>
      <b/>
      <sz val="11"/>
      <color indexed="81"/>
      <name val="Tahoma"/>
      <family val="2"/>
    </font>
    <font>
      <sz val="11"/>
      <color indexed="81"/>
      <name val="Tahoma"/>
      <family val="2"/>
    </font>
    <font>
      <sz val="11"/>
      <color theme="1"/>
      <name val="Calibri"/>
      <family val="2"/>
      <scheme val="minor"/>
    </font>
    <font>
      <sz val="18"/>
      <color theme="1"/>
      <name val="Calibri"/>
      <family val="2"/>
      <scheme val="minor"/>
    </font>
    <font>
      <sz val="11"/>
      <color rgb="FFFFFF00"/>
      <name val="Calibri"/>
      <family val="2"/>
      <scheme val="minor"/>
    </font>
    <font>
      <sz val="12"/>
      <color indexed="10"/>
      <name val="Tahoma"/>
      <family val="2"/>
    </font>
    <font>
      <sz val="10"/>
      <color theme="1"/>
      <name val="Calibri"/>
      <family val="2"/>
      <scheme val="minor"/>
    </font>
    <font>
      <sz val="11"/>
      <color theme="1"/>
      <name val="Arial Narrow"/>
      <family val="2"/>
    </font>
    <font>
      <sz val="12"/>
      <color theme="1"/>
      <name val="Arial Narrow"/>
      <family val="2"/>
    </font>
    <font>
      <u/>
      <sz val="11"/>
      <color theme="1"/>
      <name val="Calibri"/>
      <family val="2"/>
      <scheme val="minor"/>
    </font>
    <font>
      <b/>
      <sz val="16"/>
      <color indexed="81"/>
      <name val="Tahoma"/>
      <family val="2"/>
    </font>
    <font>
      <sz val="16"/>
      <color indexed="81"/>
      <name val="Tahoma"/>
      <family val="2"/>
    </font>
    <font>
      <sz val="16"/>
      <color theme="1"/>
      <name val="Calibri"/>
      <family val="2"/>
      <scheme val="minor"/>
    </font>
    <font>
      <sz val="11"/>
      <color rgb="FFFF0000"/>
      <name val="Calibri"/>
      <family val="2"/>
      <scheme val="minor"/>
    </font>
    <font>
      <sz val="11"/>
      <color theme="0"/>
      <name val="Calibri"/>
      <family val="2"/>
      <scheme val="minor"/>
    </font>
    <font>
      <sz val="11"/>
      <color theme="0" tint="-0.249977111117893"/>
      <name val="Calibri"/>
      <family val="2"/>
      <scheme val="minor"/>
    </font>
    <font>
      <u/>
      <sz val="11"/>
      <color theme="10"/>
      <name val="Calibri"/>
      <family val="2"/>
      <scheme val="minor"/>
    </font>
    <font>
      <sz val="11"/>
      <color theme="2" tint="-0.89999084444715716"/>
      <name val="Calibri"/>
      <family val="2"/>
      <scheme val="minor"/>
    </font>
    <font>
      <b/>
      <u/>
      <sz val="11"/>
      <color indexed="81"/>
      <name val="Tahoma"/>
      <family val="2"/>
    </font>
    <font>
      <u/>
      <sz val="12"/>
      <color indexed="81"/>
      <name val="Tahoma"/>
      <family val="2"/>
    </font>
    <font>
      <b/>
      <sz val="11"/>
      <color rgb="FF00FFFF"/>
      <name val="Calibri"/>
      <family val="2"/>
      <scheme val="minor"/>
    </font>
    <font>
      <sz val="12"/>
      <color rgb="FF00FFFF"/>
      <name val="Calibri"/>
      <family val="2"/>
      <scheme val="minor"/>
    </font>
    <font>
      <b/>
      <i/>
      <sz val="11"/>
      <color rgb="FF00FFFF"/>
      <name val="Calibri"/>
      <family val="2"/>
      <scheme val="minor"/>
    </font>
    <font>
      <b/>
      <u/>
      <sz val="12"/>
      <color indexed="81"/>
      <name val="Tahoma"/>
      <family val="2"/>
    </font>
    <font>
      <b/>
      <sz val="12"/>
      <color theme="1"/>
      <name val="Arial"/>
      <family val="2"/>
    </font>
    <font>
      <b/>
      <sz val="16"/>
      <color rgb="FFFFFF00"/>
      <name val="Calibri"/>
      <family val="2"/>
      <scheme val="minor"/>
    </font>
    <font>
      <b/>
      <sz val="11"/>
      <color theme="0" tint="-0.34998626667073579"/>
      <name val="Calibri"/>
      <family val="2"/>
      <scheme val="minor"/>
    </font>
    <font>
      <sz val="11"/>
      <color theme="0" tint="-4.9989318521683403E-2"/>
      <name val="Calibri"/>
      <family val="2"/>
      <scheme val="minor"/>
    </font>
    <font>
      <sz val="11"/>
      <color theme="1" tint="0.34998626667073579"/>
      <name val="Calibri"/>
      <family val="2"/>
      <scheme val="minor"/>
    </font>
    <font>
      <b/>
      <u/>
      <sz val="14"/>
      <color theme="1"/>
      <name val="Calibri"/>
      <family val="2"/>
      <scheme val="minor"/>
    </font>
    <font>
      <b/>
      <sz val="12"/>
      <color rgb="FF7030A0"/>
      <name val="Calibri"/>
      <family val="2"/>
      <scheme val="minor"/>
    </font>
  </fonts>
  <fills count="18">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0"/>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s>
  <borders count="227">
    <border>
      <left/>
      <right/>
      <top/>
      <bottom/>
      <diagonal/>
    </border>
    <border>
      <left/>
      <right/>
      <top/>
      <bottom style="double">
        <color auto="1"/>
      </bottom>
      <diagonal/>
    </border>
    <border>
      <left style="thin">
        <color indexed="8"/>
      </left>
      <right style="thin">
        <color indexed="8"/>
      </right>
      <top style="thin">
        <color indexed="8"/>
      </top>
      <bottom style="thin">
        <color indexed="8"/>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thin">
        <color indexed="22"/>
      </left>
      <right style="thin">
        <color indexed="22"/>
      </right>
      <top style="thin">
        <color indexed="22"/>
      </top>
      <bottom style="thin">
        <color indexed="22"/>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top style="thin">
        <color rgb="FF002060"/>
      </top>
      <bottom style="thin">
        <color rgb="FF002060"/>
      </bottom>
      <diagonal/>
    </border>
    <border>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thin">
        <color rgb="FF002060"/>
      </top>
      <bottom style="hair">
        <color auto="1"/>
      </bottom>
      <diagonal/>
    </border>
    <border>
      <left/>
      <right style="hair">
        <color auto="1"/>
      </right>
      <top style="thin">
        <color rgb="FF002060"/>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bottom style="hair">
        <color auto="1"/>
      </bottom>
      <diagonal/>
    </border>
    <border>
      <left style="hair">
        <color auto="1"/>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right style="medium">
        <color auto="1"/>
      </right>
      <top style="hair">
        <color auto="1"/>
      </top>
      <bottom style="medium">
        <color auto="1"/>
      </bottom>
      <diagonal/>
    </border>
    <border>
      <left style="hair">
        <color indexed="64"/>
      </left>
      <right/>
      <top style="medium">
        <color indexed="64"/>
      </top>
      <bottom style="double">
        <color indexed="64"/>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top style="hair">
        <color auto="1"/>
      </top>
      <bottom style="hair">
        <color indexed="64"/>
      </bottom>
      <diagonal/>
    </border>
    <border>
      <left/>
      <right/>
      <top style="hair">
        <color auto="1"/>
      </top>
      <bottom style="medium">
        <color indexed="64"/>
      </bottom>
      <diagonal/>
    </border>
    <border>
      <left style="double">
        <color auto="1"/>
      </left>
      <right style="hair">
        <color auto="1"/>
      </right>
      <top style="medium">
        <color auto="1"/>
      </top>
      <bottom style="double">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double">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thin">
        <color indexed="64"/>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auto="1"/>
      </left>
      <right style="hair">
        <color auto="1"/>
      </right>
      <top style="hair">
        <color auto="1"/>
      </top>
      <bottom style="double">
        <color theme="1" tint="0.499984740745262"/>
      </bottom>
      <diagonal/>
    </border>
    <border>
      <left style="hair">
        <color auto="1"/>
      </left>
      <right style="hair">
        <color auto="1"/>
      </right>
      <top style="hair">
        <color auto="1"/>
      </top>
      <bottom style="double">
        <color theme="1" tint="0.499984740745262"/>
      </bottom>
      <diagonal/>
    </border>
    <border>
      <left style="thin">
        <color indexed="64"/>
      </left>
      <right style="thin">
        <color indexed="64"/>
      </right>
      <top style="hair">
        <color auto="1"/>
      </top>
      <bottom style="thin">
        <color indexed="64"/>
      </bottom>
      <diagonal/>
    </border>
    <border>
      <left style="hair">
        <color indexed="64"/>
      </left>
      <right style="medium">
        <color indexed="64"/>
      </right>
      <top style="hair">
        <color auto="1"/>
      </top>
      <bottom style="double">
        <color theme="1" tint="0.499984740745262"/>
      </bottom>
      <diagonal/>
    </border>
    <border>
      <left style="medium">
        <color auto="1"/>
      </left>
      <right style="hair">
        <color auto="1"/>
      </right>
      <top/>
      <bottom style="medium">
        <color auto="1"/>
      </bottom>
      <diagonal/>
    </border>
    <border>
      <left style="hair">
        <color auto="1"/>
      </left>
      <right/>
      <top style="double">
        <color theme="1" tint="0.499984740745262"/>
      </top>
      <bottom style="medium">
        <color auto="1"/>
      </bottom>
      <diagonal/>
    </border>
    <border>
      <left/>
      <right/>
      <top style="double">
        <color theme="1" tint="0.499984740745262"/>
      </top>
      <bottom style="medium">
        <color auto="1"/>
      </bottom>
      <diagonal/>
    </border>
    <border>
      <left style="hair">
        <color auto="1"/>
      </left>
      <right style="hair">
        <color auto="1"/>
      </right>
      <top/>
      <bottom style="medium">
        <color auto="1"/>
      </bottom>
      <diagonal/>
    </border>
    <border>
      <left style="hair">
        <color indexed="64"/>
      </left>
      <right style="medium">
        <color indexed="64"/>
      </right>
      <top/>
      <bottom style="medium">
        <color indexed="64"/>
      </bottom>
      <diagonal/>
    </border>
    <border>
      <left style="medium">
        <color auto="1"/>
      </left>
      <right style="hair">
        <color auto="1"/>
      </right>
      <top/>
      <bottom/>
      <diagonal/>
    </border>
    <border>
      <left style="hair">
        <color auto="1"/>
      </left>
      <right style="hair">
        <color auto="1"/>
      </right>
      <top/>
      <bottom/>
      <diagonal/>
    </border>
    <border>
      <left style="hair">
        <color indexed="64"/>
      </left>
      <right style="medium">
        <color indexed="64"/>
      </right>
      <top/>
      <bottom/>
      <diagonal/>
    </border>
    <border>
      <left style="medium">
        <color auto="1"/>
      </left>
      <right/>
      <top style="double">
        <color auto="1"/>
      </top>
      <bottom style="medium">
        <color indexed="64"/>
      </bottom>
      <diagonal/>
    </border>
    <border>
      <left/>
      <right/>
      <top style="double">
        <color auto="1"/>
      </top>
      <bottom style="medium">
        <color indexed="64"/>
      </bottom>
      <diagonal/>
    </border>
    <border>
      <left/>
      <right style="hair">
        <color auto="1"/>
      </right>
      <top style="double">
        <color auto="1"/>
      </top>
      <bottom style="medium">
        <color indexed="64"/>
      </bottom>
      <diagonal/>
    </border>
    <border>
      <left style="hair">
        <color auto="1"/>
      </left>
      <right style="hair">
        <color auto="1"/>
      </right>
      <top style="double">
        <color auto="1"/>
      </top>
      <bottom style="medium">
        <color indexed="64"/>
      </bottom>
      <diagonal/>
    </border>
    <border>
      <left style="hair">
        <color auto="1"/>
      </left>
      <right style="medium">
        <color indexed="64"/>
      </right>
      <top style="double">
        <color auto="1"/>
      </top>
      <bottom style="medium">
        <color indexed="64"/>
      </bottom>
      <diagonal/>
    </border>
    <border>
      <left style="double">
        <color theme="7" tint="-0.24994659260841701"/>
      </left>
      <right/>
      <top style="double">
        <color theme="7" tint="-0.24994659260841701"/>
      </top>
      <bottom style="double">
        <color theme="7" tint="-0.24994659260841701"/>
      </bottom>
      <diagonal/>
    </border>
    <border>
      <left/>
      <right/>
      <top style="double">
        <color theme="7" tint="-0.24994659260841701"/>
      </top>
      <bottom style="double">
        <color theme="7" tint="-0.24994659260841701"/>
      </bottom>
      <diagonal/>
    </border>
    <border>
      <left/>
      <right style="double">
        <color theme="7" tint="-0.24994659260841701"/>
      </right>
      <top style="double">
        <color theme="7" tint="-0.24994659260841701"/>
      </top>
      <bottom style="double">
        <color theme="7" tint="-0.24994659260841701"/>
      </bottom>
      <diagonal/>
    </border>
    <border>
      <left style="medium">
        <color auto="1"/>
      </left>
      <right/>
      <top style="medium">
        <color auto="1"/>
      </top>
      <bottom style="double">
        <color auto="1"/>
      </bottom>
      <diagonal/>
    </border>
    <border>
      <left style="medium">
        <color theme="2" tint="-0.24994659260841701"/>
      </left>
      <right/>
      <top style="medium">
        <color auto="1"/>
      </top>
      <bottom style="double">
        <color auto="1"/>
      </bottom>
      <diagonal/>
    </border>
    <border>
      <left style="medium">
        <color auto="1"/>
      </left>
      <right/>
      <top/>
      <bottom style="hair">
        <color theme="2" tint="-0.749961851863155"/>
      </bottom>
      <diagonal/>
    </border>
    <border>
      <left style="medium">
        <color theme="2" tint="-0.24994659260841701"/>
      </left>
      <right/>
      <top/>
      <bottom style="hair">
        <color theme="2" tint="-0.749961851863155"/>
      </bottom>
      <diagonal/>
    </border>
    <border>
      <left/>
      <right/>
      <top/>
      <bottom style="hair">
        <color theme="2" tint="-0.749961851863155"/>
      </bottom>
      <diagonal/>
    </border>
    <border>
      <left/>
      <right style="medium">
        <color auto="1"/>
      </right>
      <top/>
      <bottom style="hair">
        <color theme="2" tint="-0.749961851863155"/>
      </bottom>
      <diagonal/>
    </border>
    <border>
      <left style="medium">
        <color auto="1"/>
      </left>
      <right/>
      <top style="hair">
        <color theme="2" tint="-0.749961851863155"/>
      </top>
      <bottom style="hair">
        <color theme="2" tint="-0.749961851863155"/>
      </bottom>
      <diagonal/>
    </border>
    <border>
      <left style="medium">
        <color theme="2" tint="-0.24994659260841701"/>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medium">
        <color auto="1"/>
      </right>
      <top style="hair">
        <color theme="2" tint="-0.749961851863155"/>
      </top>
      <bottom style="hair">
        <color theme="2" tint="-0.749961851863155"/>
      </bottom>
      <diagonal/>
    </border>
    <border>
      <left style="medium">
        <color auto="1"/>
      </left>
      <right/>
      <top style="hair">
        <color theme="2" tint="-0.749961851863155"/>
      </top>
      <bottom style="medium">
        <color auto="1"/>
      </bottom>
      <diagonal/>
    </border>
    <border>
      <left style="medium">
        <color theme="2" tint="-0.24994659260841701"/>
      </left>
      <right/>
      <top style="hair">
        <color theme="2" tint="-0.749961851863155"/>
      </top>
      <bottom style="medium">
        <color auto="1"/>
      </bottom>
      <diagonal/>
    </border>
    <border>
      <left/>
      <right/>
      <top style="hair">
        <color theme="2" tint="-0.749961851863155"/>
      </top>
      <bottom style="medium">
        <color auto="1"/>
      </bottom>
      <diagonal/>
    </border>
    <border>
      <left/>
      <right style="medium">
        <color auto="1"/>
      </right>
      <top style="hair">
        <color theme="2" tint="-0.749961851863155"/>
      </top>
      <bottom style="medium">
        <color auto="1"/>
      </bottom>
      <diagonal/>
    </border>
    <border>
      <left style="slantDashDot">
        <color auto="1"/>
      </left>
      <right style="thin">
        <color auto="1"/>
      </right>
      <top style="slantDashDot">
        <color auto="1"/>
      </top>
      <bottom style="thin">
        <color auto="1"/>
      </bottom>
      <diagonal/>
    </border>
    <border>
      <left style="slantDashDot">
        <color auto="1"/>
      </left>
      <right style="thin">
        <color auto="1"/>
      </right>
      <top style="thin">
        <color auto="1"/>
      </top>
      <bottom style="thin">
        <color auto="1"/>
      </bottom>
      <diagonal/>
    </border>
    <border>
      <left style="slantDashDot">
        <color auto="1"/>
      </left>
      <right style="thin">
        <color auto="1"/>
      </right>
      <top style="thin">
        <color auto="1"/>
      </top>
      <bottom style="slantDashDot">
        <color auto="1"/>
      </bottom>
      <diagonal/>
    </border>
    <border>
      <left style="thin">
        <color indexed="64"/>
      </left>
      <right/>
      <top/>
      <bottom style="double">
        <color theme="1" tint="0.499984740745262"/>
      </bottom>
      <diagonal/>
    </border>
    <border>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hair">
        <color auto="1"/>
      </top>
      <bottom style="double">
        <color theme="1" tint="0.499984740745262"/>
      </bottom>
      <diagonal/>
    </border>
    <border>
      <left/>
      <right style="thin">
        <color indexed="64"/>
      </right>
      <top/>
      <bottom style="double">
        <color theme="1" tint="0.499984740745262"/>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top/>
      <bottom style="hair">
        <color theme="2" tint="-0.749961851863155"/>
      </bottom>
      <diagonal/>
    </border>
    <border>
      <left style="hair">
        <color auto="1"/>
      </left>
      <right/>
      <top style="double">
        <color indexed="64"/>
      </top>
      <bottom style="hair">
        <color theme="2" tint="-0.749961851863155"/>
      </bottom>
      <diagonal/>
    </border>
    <border>
      <left/>
      <right/>
      <top style="double">
        <color indexed="64"/>
      </top>
      <bottom style="hair">
        <color theme="2" tint="-0.749961851863155"/>
      </bottom>
      <diagonal/>
    </border>
    <border>
      <left/>
      <right style="medium">
        <color auto="1"/>
      </right>
      <top style="double">
        <color indexed="64"/>
      </top>
      <bottom style="hair">
        <color theme="2" tint="-0.749961851863155"/>
      </bottom>
      <diagonal/>
    </border>
    <border>
      <left/>
      <right/>
      <top style="hair">
        <color theme="2" tint="-0.749961851863155"/>
      </top>
      <bottom/>
      <diagonal/>
    </border>
    <border>
      <left/>
      <right style="medium">
        <color auto="1"/>
      </right>
      <top style="hair">
        <color theme="2" tint="-0.749961851863155"/>
      </top>
      <bottom/>
      <diagonal/>
    </border>
    <border>
      <left style="hair">
        <color auto="1"/>
      </left>
      <right/>
      <top style="hair">
        <color auto="1"/>
      </top>
      <bottom style="hair">
        <color theme="2" tint="-0.749961851863155"/>
      </bottom>
      <diagonal/>
    </border>
    <border>
      <left/>
      <right/>
      <top style="hair">
        <color auto="1"/>
      </top>
      <bottom style="hair">
        <color theme="2" tint="-0.749961851863155"/>
      </bottom>
      <diagonal/>
    </border>
    <border>
      <left/>
      <right style="medium">
        <color auto="1"/>
      </right>
      <top style="hair">
        <color auto="1"/>
      </top>
      <bottom style="hair">
        <color theme="2" tint="-0.749961851863155"/>
      </bottom>
      <diagonal/>
    </border>
    <border>
      <left style="medium">
        <color auto="1"/>
      </left>
      <right/>
      <top/>
      <bottom/>
      <diagonal/>
    </border>
    <border>
      <left style="medium">
        <color auto="1"/>
      </left>
      <right/>
      <top style="double">
        <color auto="1"/>
      </top>
      <bottom/>
      <diagonal/>
    </border>
    <border>
      <left style="medium">
        <color auto="1"/>
      </left>
      <right/>
      <top style="hair">
        <color auto="1"/>
      </top>
      <bottom/>
      <diagonal/>
    </border>
    <border>
      <left style="hair">
        <color auto="1"/>
      </left>
      <right style="thin">
        <color auto="1"/>
      </right>
      <top style="thin">
        <color theme="1"/>
      </top>
      <bottom style="thin">
        <color theme="1"/>
      </bottom>
      <diagonal/>
    </border>
    <border>
      <left style="hair">
        <color auto="1"/>
      </left>
      <right style="thin">
        <color auto="1"/>
      </right>
      <top style="thin">
        <color theme="1"/>
      </top>
      <bottom style="medium">
        <color auto="1"/>
      </bottom>
      <diagonal/>
    </border>
    <border>
      <left style="hair">
        <color auto="1"/>
      </left>
      <right/>
      <top style="double">
        <color auto="1"/>
      </top>
      <bottom/>
      <diagonal/>
    </border>
    <border>
      <left/>
      <right style="hair">
        <color auto="1"/>
      </right>
      <top style="double">
        <color auto="1"/>
      </top>
      <bottom/>
      <diagonal/>
    </border>
    <border>
      <left style="hair">
        <color auto="1"/>
      </left>
      <right/>
      <top/>
      <bottom/>
      <diagonal/>
    </border>
    <border>
      <left/>
      <right style="hair">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auto="1"/>
      </left>
      <right style="medium">
        <color auto="1"/>
      </right>
      <top style="double">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hair">
        <color indexed="64"/>
      </bottom>
      <diagonal/>
    </border>
    <border>
      <left style="thin">
        <color auto="1"/>
      </left>
      <right style="medium">
        <color auto="1"/>
      </right>
      <top style="medium">
        <color auto="1"/>
      </top>
      <bottom style="double">
        <color auto="1"/>
      </bottom>
      <diagonal/>
    </border>
    <border>
      <left style="thin">
        <color auto="1"/>
      </left>
      <right style="medium">
        <color auto="1"/>
      </right>
      <top/>
      <bottom style="hair">
        <color indexed="64"/>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slantDashDot">
        <color auto="1"/>
      </left>
      <right style="thin">
        <color auto="1"/>
      </right>
      <top/>
      <bottom style="thin">
        <color auto="1"/>
      </bottom>
      <diagonal/>
    </border>
    <border>
      <left style="slantDashDot">
        <color auto="1"/>
      </left>
      <right style="thin">
        <color auto="1"/>
      </right>
      <top style="thin">
        <color auto="1"/>
      </top>
      <bottom/>
      <diagonal/>
    </border>
    <border>
      <left/>
      <right style="slantDashDot">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slantDashDot">
        <color auto="1"/>
      </right>
      <top style="medium">
        <color indexed="64"/>
      </top>
      <bottom style="thin">
        <color auto="1"/>
      </bottom>
      <diagonal/>
    </border>
    <border>
      <left style="medium">
        <color auto="1"/>
      </left>
      <right style="medium">
        <color auto="1"/>
      </right>
      <top/>
      <bottom/>
      <diagonal/>
    </border>
    <border>
      <left/>
      <right/>
      <top/>
      <bottom style="hair">
        <color indexed="64"/>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double">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theme="0"/>
      </left>
      <right style="thin">
        <color theme="0"/>
      </right>
      <top style="thin">
        <color theme="0"/>
      </top>
      <bottom style="thin">
        <color theme="0"/>
      </bottom>
      <diagonal/>
    </border>
    <border>
      <left style="thin">
        <color auto="1"/>
      </left>
      <right style="medium">
        <color auto="1"/>
      </right>
      <top style="double">
        <color auto="1"/>
      </top>
      <bottom style="medium">
        <color auto="1"/>
      </bottom>
      <diagonal/>
    </border>
    <border>
      <left style="thin">
        <color theme="1" tint="0.14996795556505021"/>
      </left>
      <right style="hair">
        <color auto="1"/>
      </right>
      <top style="double">
        <color theme="1" tint="0.499984740745262"/>
      </top>
      <bottom style="medium">
        <color auto="1"/>
      </bottom>
      <diagonal/>
    </border>
    <border>
      <left style="hair">
        <color auto="1"/>
      </left>
      <right style="hair">
        <color auto="1"/>
      </right>
      <top style="hair">
        <color auto="1"/>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medium">
        <color indexed="64"/>
      </bottom>
      <diagonal/>
    </border>
    <border>
      <left style="thin">
        <color theme="0"/>
      </left>
      <right/>
      <top style="thin">
        <color theme="0"/>
      </top>
      <bottom style="thin">
        <color theme="0"/>
      </bottom>
      <diagonal/>
    </border>
    <border>
      <left style="hair">
        <color auto="1"/>
      </left>
      <right style="thin">
        <color auto="1"/>
      </right>
      <top style="thin">
        <color rgb="FF002060"/>
      </top>
      <bottom style="hair">
        <color auto="1"/>
      </bottom>
      <diagonal/>
    </border>
    <border>
      <left style="hair">
        <color auto="1"/>
      </left>
      <right style="hair">
        <color auto="1"/>
      </right>
      <top style="thin">
        <color rgb="FF002060"/>
      </top>
      <bottom style="hair">
        <color auto="1"/>
      </bottom>
      <diagonal/>
    </border>
    <border>
      <left style="thin">
        <color rgb="FF00FFFF"/>
      </left>
      <right style="thin">
        <color rgb="FF00FFFF"/>
      </right>
      <top style="thin">
        <color rgb="FF00FFFF"/>
      </top>
      <bottom style="thin">
        <color rgb="FF00FFFF"/>
      </bottom>
      <diagonal/>
    </border>
    <border>
      <left style="slantDashDot">
        <color auto="1"/>
      </left>
      <right/>
      <top style="slantDashDot">
        <color auto="1"/>
      </top>
      <bottom style="thin">
        <color auto="1"/>
      </bottom>
      <diagonal/>
    </border>
    <border>
      <left style="slantDashDot">
        <color auto="1"/>
      </left>
      <right/>
      <top style="thin">
        <color auto="1"/>
      </top>
      <bottom style="thin">
        <color auto="1"/>
      </bottom>
      <diagonal/>
    </border>
    <border>
      <left style="slantDashDot">
        <color auto="1"/>
      </left>
      <right/>
      <top style="thin">
        <color auto="1"/>
      </top>
      <bottom style="slantDashDot">
        <color auto="1"/>
      </bottom>
      <diagonal/>
    </border>
    <border>
      <left style="thin">
        <color auto="1"/>
      </left>
      <right/>
      <top style="slantDashDot">
        <color auto="1"/>
      </top>
      <bottom style="thin">
        <color auto="1"/>
      </bottom>
      <diagonal/>
    </border>
    <border>
      <left/>
      <right/>
      <top style="slantDashDot">
        <color auto="1"/>
      </top>
      <bottom style="thin">
        <color auto="1"/>
      </bottom>
      <diagonal/>
    </border>
    <border>
      <left/>
      <right style="slantDashDot">
        <color auto="1"/>
      </right>
      <top style="slantDashDot">
        <color auto="1"/>
      </top>
      <bottom style="thin">
        <color auto="1"/>
      </bottom>
      <diagonal/>
    </border>
    <border>
      <left style="thin">
        <color auto="1"/>
      </left>
      <right/>
      <top style="thin">
        <color auto="1"/>
      </top>
      <bottom style="slantDashDot">
        <color auto="1"/>
      </bottom>
      <diagonal/>
    </border>
    <border>
      <left/>
      <right/>
      <top style="thin">
        <color auto="1"/>
      </top>
      <bottom style="slantDashDot">
        <color auto="1"/>
      </bottom>
      <diagonal/>
    </border>
    <border>
      <left/>
      <right style="slantDashDot">
        <color auto="1"/>
      </right>
      <top style="thin">
        <color auto="1"/>
      </top>
      <bottom style="slantDashDot">
        <color auto="1"/>
      </bottom>
      <diagonal/>
    </border>
    <border>
      <left style="medium">
        <color rgb="FF00FFFF"/>
      </left>
      <right/>
      <top style="medium">
        <color rgb="FF00FFFF"/>
      </top>
      <bottom/>
      <diagonal/>
    </border>
    <border>
      <left/>
      <right/>
      <top style="medium">
        <color rgb="FF00FFFF"/>
      </top>
      <bottom/>
      <diagonal/>
    </border>
    <border>
      <left/>
      <right style="medium">
        <color rgb="FF00FFFF"/>
      </right>
      <top style="medium">
        <color rgb="FF00FFFF"/>
      </top>
      <bottom/>
      <diagonal/>
    </border>
    <border>
      <left style="medium">
        <color rgb="FF00FFFF"/>
      </left>
      <right/>
      <top/>
      <bottom/>
      <diagonal/>
    </border>
    <border>
      <left/>
      <right style="medium">
        <color rgb="FF00FFFF"/>
      </right>
      <top/>
      <bottom/>
      <diagonal/>
    </border>
    <border>
      <left style="medium">
        <color rgb="FF00FFFF"/>
      </left>
      <right/>
      <top/>
      <bottom style="medium">
        <color rgb="FF00FFFF"/>
      </bottom>
      <diagonal/>
    </border>
    <border>
      <left/>
      <right/>
      <top/>
      <bottom style="medium">
        <color rgb="FF00FFFF"/>
      </bottom>
      <diagonal/>
    </border>
    <border>
      <left/>
      <right style="medium">
        <color rgb="FF00FFFF"/>
      </right>
      <top/>
      <bottom style="medium">
        <color rgb="FF00FFFF"/>
      </bottom>
      <diagonal/>
    </border>
    <border>
      <left style="medium">
        <color theme="5" tint="0.39994506668294322"/>
      </left>
      <right style="medium">
        <color theme="5" tint="0.39994506668294322"/>
      </right>
      <top style="medium">
        <color theme="5" tint="0.39994506668294322"/>
      </top>
      <bottom/>
      <diagonal/>
    </border>
    <border>
      <left style="medium">
        <color theme="5" tint="0.39994506668294322"/>
      </left>
      <right style="medium">
        <color theme="5" tint="0.39994506668294322"/>
      </right>
      <top/>
      <bottom style="medium">
        <color theme="5" tint="0.39994506668294322"/>
      </bottom>
      <diagonal/>
    </border>
    <border>
      <left style="medium">
        <color rgb="FFFFFF00"/>
      </left>
      <right style="medium">
        <color rgb="FFFFFF00"/>
      </right>
      <top style="medium">
        <color rgb="FFFFFF00"/>
      </top>
      <bottom style="medium">
        <color rgb="FFFFFF00"/>
      </bottom>
      <diagonal/>
    </border>
    <border>
      <left style="medium">
        <color theme="7" tint="0.79992065187536243"/>
      </left>
      <right/>
      <top style="medium">
        <color theme="7" tint="0.79992065187536243"/>
      </top>
      <bottom style="medium">
        <color theme="7" tint="0.79992065187536243"/>
      </bottom>
      <diagonal/>
    </border>
    <border>
      <left/>
      <right/>
      <top style="medium">
        <color theme="7" tint="0.79992065187536243"/>
      </top>
      <bottom style="medium">
        <color theme="7" tint="0.79992065187536243"/>
      </bottom>
      <diagonal/>
    </border>
    <border>
      <left/>
      <right style="medium">
        <color theme="7" tint="0.79992065187536243"/>
      </right>
      <top style="medium">
        <color theme="7" tint="0.79992065187536243"/>
      </top>
      <bottom style="medium">
        <color theme="7" tint="0.79992065187536243"/>
      </bottom>
      <diagonal/>
    </border>
    <border>
      <left style="medium">
        <color rgb="FF00FFFF"/>
      </left>
      <right style="medium">
        <color rgb="FFFFFF00"/>
      </right>
      <top style="medium">
        <color rgb="FFFFFF00"/>
      </top>
      <bottom style="medium">
        <color rgb="FFFFFF00"/>
      </bottom>
      <diagonal/>
    </border>
    <border>
      <left style="hair">
        <color auto="1"/>
      </left>
      <right style="hair">
        <color auto="1"/>
      </right>
      <top style="medium">
        <color auto="1"/>
      </top>
      <bottom style="hair">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hair">
        <color auto="1"/>
      </left>
      <right/>
      <top style="hair">
        <color auto="1"/>
      </top>
      <bottom style="double">
        <color auto="1"/>
      </bottom>
      <diagonal/>
    </border>
    <border>
      <left/>
      <right style="hair">
        <color auto="1"/>
      </right>
      <top style="hair">
        <color auto="1"/>
      </top>
      <bottom style="double">
        <color auto="1"/>
      </bottom>
      <diagonal/>
    </border>
    <border>
      <left/>
      <right style="hair">
        <color auto="1"/>
      </right>
      <top style="medium">
        <color auto="1"/>
      </top>
      <bottom style="double">
        <color auto="1"/>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bottom style="double">
        <color theme="2" tint="-0.499984740745262"/>
      </bottom>
      <diagonal/>
    </border>
  </borders>
  <cellStyleXfs count="5">
    <xf numFmtId="0" fontId="0" fillId="0" borderId="0"/>
    <xf numFmtId="0" fontId="2" fillId="0" borderId="0"/>
    <xf numFmtId="43" fontId="27" fillId="0" borderId="0" applyFont="0" applyFill="0" applyBorder="0" applyAlignment="0" applyProtection="0"/>
    <xf numFmtId="0" fontId="41" fillId="0" borderId="0" applyNumberFormat="0" applyFill="0" applyBorder="0" applyAlignment="0" applyProtection="0"/>
    <xf numFmtId="44" fontId="27" fillId="0" borderId="0" applyFont="0" applyFill="0" applyBorder="0" applyAlignment="0" applyProtection="0"/>
  </cellStyleXfs>
  <cellXfs count="667">
    <xf numFmtId="0" fontId="0" fillId="0" borderId="0" xfId="0"/>
    <xf numFmtId="0" fontId="1" fillId="3" borderId="1" xfId="0" applyFont="1" applyFill="1" applyBorder="1" applyAlignment="1">
      <alignment horizontal="center" vertical="center" wrapText="1"/>
    </xf>
    <xf numFmtId="0" fontId="0" fillId="0" borderId="3" xfId="0" applyBorder="1" applyAlignment="1"/>
    <xf numFmtId="0" fontId="0" fillId="0" borderId="6" xfId="0" applyBorder="1" applyAlignment="1"/>
    <xf numFmtId="0" fontId="0" fillId="0" borderId="6" xfId="0" applyBorder="1"/>
    <xf numFmtId="0" fontId="0" fillId="0" borderId="0" xfId="0" applyProtection="1"/>
    <xf numFmtId="0" fontId="0" fillId="0" borderId="8" xfId="0" applyBorder="1" applyAlignment="1" applyProtection="1">
      <alignment horizontal="center" vertical="center"/>
    </xf>
    <xf numFmtId="0" fontId="1" fillId="0" borderId="0" xfId="0" applyFont="1" applyProtection="1"/>
    <xf numFmtId="0" fontId="0" fillId="0" borderId="0" xfId="0" applyAlignment="1" applyProtection="1">
      <alignment horizontal="left" indent="1"/>
    </xf>
    <xf numFmtId="0" fontId="7" fillId="0" borderId="0" xfId="0" applyFont="1" applyAlignment="1" applyProtection="1">
      <alignment vertical="center"/>
    </xf>
    <xf numFmtId="0" fontId="7" fillId="10" borderId="0" xfId="0" applyFont="1" applyFill="1" applyAlignment="1" applyProtection="1">
      <alignment vertical="center"/>
    </xf>
    <xf numFmtId="0" fontId="0" fillId="10" borderId="0" xfId="0" applyFill="1" applyProtection="1"/>
    <xf numFmtId="0" fontId="8" fillId="3" borderId="9" xfId="0" applyFont="1" applyFill="1" applyBorder="1" applyProtection="1">
      <protection locked="0"/>
    </xf>
    <xf numFmtId="0" fontId="7" fillId="0" borderId="0" xfId="0" applyFont="1" applyAlignment="1" applyProtection="1">
      <alignment vertical="top"/>
    </xf>
    <xf numFmtId="0" fontId="1" fillId="10" borderId="0" xfId="0" applyFont="1" applyFill="1" applyProtection="1"/>
    <xf numFmtId="0" fontId="9" fillId="0" borderId="0" xfId="0" applyFont="1" applyProtection="1"/>
    <xf numFmtId="0" fontId="0" fillId="0" borderId="13" xfId="0" applyBorder="1" applyProtection="1">
      <protection locked="0"/>
    </xf>
    <xf numFmtId="0" fontId="10" fillId="10" borderId="0" xfId="0" applyFont="1" applyFill="1" applyProtection="1"/>
    <xf numFmtId="0" fontId="9" fillId="0" borderId="19" xfId="0" applyFont="1" applyBorder="1" applyAlignment="1" applyProtection="1">
      <alignment horizontal="left" indent="1"/>
    </xf>
    <xf numFmtId="0" fontId="0" fillId="3" borderId="9" xfId="0" applyFill="1" applyBorder="1" applyAlignment="1" applyProtection="1">
      <alignment horizontal="center"/>
      <protection locked="0"/>
    </xf>
    <xf numFmtId="0" fontId="0" fillId="0" borderId="9" xfId="0" applyBorder="1" applyAlignment="1" applyProtection="1">
      <alignment horizontal="center"/>
      <protection locked="0"/>
    </xf>
    <xf numFmtId="0" fontId="7" fillId="10" borderId="0" xfId="0" applyFont="1" applyFill="1" applyProtection="1"/>
    <xf numFmtId="0" fontId="0" fillId="0" borderId="0" xfId="0" applyBorder="1" applyAlignment="1" applyProtection="1">
      <alignment horizontal="center"/>
    </xf>
    <xf numFmtId="0" fontId="9" fillId="0" borderId="0" xfId="0" applyFont="1" applyAlignment="1" applyProtection="1">
      <alignment horizontal="left" indent="1"/>
    </xf>
    <xf numFmtId="0" fontId="13" fillId="10" borderId="0" xfId="0" applyFont="1" applyFill="1" applyAlignment="1" applyProtection="1">
      <alignment horizontal="center"/>
    </xf>
    <xf numFmtId="0" fontId="0" fillId="0" borderId="32" xfId="0" applyBorder="1" applyProtection="1">
      <protection locked="0"/>
    </xf>
    <xf numFmtId="0" fontId="0" fillId="0" borderId="36" xfId="0" applyBorder="1" applyProtection="1"/>
    <xf numFmtId="0" fontId="0" fillId="0" borderId="36" xfId="0" applyBorder="1" applyAlignment="1" applyProtection="1">
      <alignment horizontal="center"/>
    </xf>
    <xf numFmtId="0" fontId="14" fillId="12" borderId="1"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vertical="center"/>
    </xf>
    <xf numFmtId="0" fontId="7" fillId="10" borderId="0" xfId="0" applyFont="1" applyFill="1" applyAlignment="1">
      <alignment vertical="center"/>
    </xf>
    <xf numFmtId="0" fontId="0" fillId="10" borderId="0" xfId="0" applyFill="1"/>
    <xf numFmtId="0" fontId="10" fillId="10" borderId="0" xfId="0" applyFont="1" applyFill="1" applyAlignment="1">
      <alignment horizontal="center"/>
    </xf>
    <xf numFmtId="0" fontId="15" fillId="10" borderId="0" xfId="0" applyFont="1" applyFill="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wrapText="1"/>
    </xf>
    <xf numFmtId="0" fontId="0" fillId="0" borderId="52" xfId="0" applyBorder="1" applyAlignment="1">
      <alignment horizontal="center" vertical="center"/>
    </xf>
    <xf numFmtId="0" fontId="0" fillId="0" borderId="3" xfId="0" applyBorder="1" applyAlignment="1">
      <alignment horizontal="center" vertical="center"/>
    </xf>
    <xf numFmtId="0" fontId="0" fillId="0" borderId="55" xfId="0" applyBorder="1" applyAlignment="1">
      <alignment horizontal="center" vertical="center"/>
    </xf>
    <xf numFmtId="0" fontId="0" fillId="0" borderId="6" xfId="0" applyBorder="1" applyAlignment="1">
      <alignment horizontal="center" vertical="center"/>
    </xf>
    <xf numFmtId="0" fontId="0" fillId="0" borderId="58" xfId="0" applyBorder="1"/>
    <xf numFmtId="0" fontId="0" fillId="0" borderId="52" xfId="0" applyBorder="1" applyAlignment="1" applyProtection="1">
      <alignment horizontal="center" vertical="center"/>
    </xf>
    <xf numFmtId="0" fontId="0" fillId="0" borderId="32" xfId="0" applyBorder="1" applyAlignment="1" applyProtection="1">
      <alignment vertical="center"/>
    </xf>
    <xf numFmtId="9" fontId="19" fillId="0" borderId="56" xfId="0" applyNumberFormat="1" applyFont="1" applyBorder="1" applyAlignment="1" applyProtection="1">
      <alignment horizontal="left" vertical="center"/>
    </xf>
    <xf numFmtId="3" fontId="8" fillId="0" borderId="70" xfId="0" applyNumberFormat="1" applyFont="1" applyBorder="1" applyProtection="1"/>
    <xf numFmtId="3" fontId="8" fillId="0" borderId="32" xfId="0" applyNumberFormat="1" applyFont="1" applyBorder="1" applyProtection="1"/>
    <xf numFmtId="3" fontId="20" fillId="0" borderId="71" xfId="0" applyNumberFormat="1" applyFont="1" applyBorder="1" applyProtection="1"/>
    <xf numFmtId="9" fontId="21" fillId="0" borderId="69" xfId="0" applyNumberFormat="1" applyFont="1" applyBorder="1" applyAlignment="1" applyProtection="1">
      <alignment horizontal="center"/>
    </xf>
    <xf numFmtId="0" fontId="0" fillId="0" borderId="55" xfId="0" applyBorder="1" applyAlignment="1" applyProtection="1">
      <alignment horizontal="center" vertical="center"/>
    </xf>
    <xf numFmtId="0" fontId="0" fillId="0" borderId="7" xfId="0" applyBorder="1" applyAlignment="1" applyProtection="1">
      <alignment vertical="center"/>
    </xf>
    <xf numFmtId="9" fontId="0" fillId="0" borderId="72" xfId="0" applyNumberFormat="1" applyBorder="1" applyAlignment="1" applyProtection="1">
      <alignment horizontal="center" vertical="center"/>
    </xf>
    <xf numFmtId="3" fontId="8" fillId="0" borderId="7" xfId="0" applyNumberFormat="1" applyFont="1" applyBorder="1" applyProtection="1"/>
    <xf numFmtId="3" fontId="20" fillId="0" borderId="73" xfId="0" applyNumberFormat="1" applyFont="1" applyBorder="1" applyProtection="1"/>
    <xf numFmtId="0" fontId="0" fillId="0" borderId="7" xfId="0" applyFill="1" applyBorder="1" applyAlignment="1" applyProtection="1">
      <alignment vertical="center"/>
    </xf>
    <xf numFmtId="0" fontId="0" fillId="0" borderId="74" xfId="0" applyBorder="1" applyAlignment="1" applyProtection="1">
      <alignment horizontal="center" vertical="center"/>
    </xf>
    <xf numFmtId="0" fontId="0" fillId="0" borderId="75" xfId="0" applyFill="1" applyBorder="1" applyAlignment="1" applyProtection="1">
      <alignment vertical="center"/>
    </xf>
    <xf numFmtId="9" fontId="0" fillId="0" borderId="76" xfId="0" applyNumberFormat="1" applyBorder="1" applyAlignment="1" applyProtection="1">
      <alignment horizontal="center" vertical="center"/>
    </xf>
    <xf numFmtId="3" fontId="8" fillId="0" borderId="75" xfId="0" applyNumberFormat="1" applyFont="1" applyBorder="1" applyProtection="1"/>
    <xf numFmtId="3" fontId="20" fillId="0" borderId="77" xfId="0" applyNumberFormat="1" applyFont="1" applyBorder="1" applyProtection="1"/>
    <xf numFmtId="0" fontId="1" fillId="0" borderId="79" xfId="0" applyFont="1" applyFill="1" applyBorder="1" applyAlignment="1" applyProtection="1">
      <alignment horizontal="center" vertical="center"/>
    </xf>
    <xf numFmtId="3" fontId="20" fillId="0" borderId="81" xfId="0" applyNumberFormat="1" applyFont="1" applyBorder="1" applyAlignment="1" applyProtection="1">
      <alignment horizontal="center" vertical="center"/>
    </xf>
    <xf numFmtId="3" fontId="20" fillId="0" borderId="82" xfId="0" applyNumberFormat="1" applyFont="1"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2" xfId="0" applyBorder="1" applyAlignment="1" applyProtection="1">
      <alignment horizontal="center"/>
    </xf>
    <xf numFmtId="3" fontId="8" fillId="0" borderId="71" xfId="0" applyNumberFormat="1" applyFont="1" applyBorder="1" applyAlignment="1" applyProtection="1">
      <alignment horizontal="right" vertical="center"/>
      <protection locked="0"/>
    </xf>
    <xf numFmtId="0" fontId="0" fillId="0" borderId="7" xfId="0" applyBorder="1" applyAlignment="1" applyProtection="1">
      <alignment horizontal="center" vertical="center"/>
      <protection locked="0"/>
    </xf>
    <xf numFmtId="3" fontId="8" fillId="0" borderId="7" xfId="0" applyNumberFormat="1" applyFont="1" applyBorder="1" applyAlignment="1" applyProtection="1">
      <alignment horizontal="right" vertical="center"/>
      <protection locked="0"/>
    </xf>
    <xf numFmtId="3" fontId="8" fillId="0" borderId="73" xfId="0" applyNumberFormat="1" applyFont="1" applyBorder="1" applyAlignment="1" applyProtection="1">
      <alignment horizontal="right" vertical="center"/>
      <protection locked="0"/>
    </xf>
    <xf numFmtId="0" fontId="0" fillId="0" borderId="0" xfId="0" applyAlignment="1" applyProtection="1">
      <alignment horizontal="center"/>
    </xf>
    <xf numFmtId="4" fontId="0" fillId="0" borderId="0" xfId="0" applyNumberFormat="1" applyAlignment="1" applyProtection="1">
      <alignment horizontal="center"/>
    </xf>
    <xf numFmtId="0" fontId="0" fillId="0" borderId="83" xfId="0" applyBorder="1" applyAlignment="1" applyProtection="1">
      <alignment horizontal="center"/>
    </xf>
    <xf numFmtId="0" fontId="0" fillId="0" borderId="84" xfId="0" applyBorder="1" applyAlignment="1" applyProtection="1">
      <alignment vertical="center"/>
      <protection locked="0"/>
    </xf>
    <xf numFmtId="0" fontId="0" fillId="0" borderId="84" xfId="0" applyBorder="1" applyAlignment="1" applyProtection="1">
      <alignment horizontal="center" vertical="center"/>
      <protection locked="0"/>
    </xf>
    <xf numFmtId="3" fontId="8" fillId="0" borderId="84" xfId="0" applyNumberFormat="1" applyFont="1" applyBorder="1" applyAlignment="1" applyProtection="1">
      <alignment horizontal="right" vertical="center"/>
      <protection locked="0"/>
    </xf>
    <xf numFmtId="3" fontId="8" fillId="0" borderId="85" xfId="0" applyNumberFormat="1" applyFont="1" applyBorder="1" applyAlignment="1" applyProtection="1">
      <alignment horizontal="right" vertical="center"/>
      <protection locked="0"/>
    </xf>
    <xf numFmtId="0" fontId="0" fillId="0" borderId="86" xfId="0" applyBorder="1" applyProtection="1"/>
    <xf numFmtId="0" fontId="0" fillId="0" borderId="87" xfId="0" applyBorder="1" applyAlignment="1" applyProtection="1">
      <alignment vertical="center"/>
    </xf>
    <xf numFmtId="0" fontId="0" fillId="0" borderId="87" xfId="0" applyBorder="1" applyAlignment="1" applyProtection="1">
      <alignment horizontal="center" vertical="center"/>
    </xf>
    <xf numFmtId="3" fontId="0" fillId="0" borderId="89" xfId="0" applyNumberFormat="1" applyBorder="1" applyAlignment="1" applyProtection="1">
      <alignment horizontal="center" vertical="center"/>
    </xf>
    <xf numFmtId="3" fontId="0" fillId="0" borderId="90" xfId="0" applyNumberFormat="1" applyBorder="1" applyAlignment="1" applyProtection="1">
      <alignment horizontal="center" vertical="center"/>
    </xf>
    <xf numFmtId="0" fontId="0" fillId="0" borderId="0" xfId="0" applyAlignment="1">
      <alignment horizontal="center" vertical="center"/>
    </xf>
    <xf numFmtId="0" fontId="0" fillId="0" borderId="94" xfId="0" applyBorder="1" applyAlignment="1">
      <alignment horizontal="center" vertical="center"/>
    </xf>
    <xf numFmtId="0" fontId="0" fillId="0" borderId="96" xfId="0" applyBorder="1" applyAlignment="1">
      <alignment horizontal="center" vertical="center"/>
    </xf>
    <xf numFmtId="0" fontId="0" fillId="14" borderId="100" xfId="0" applyFill="1" applyBorder="1" applyAlignment="1">
      <alignment horizontal="center" vertical="center"/>
    </xf>
    <xf numFmtId="0" fontId="0" fillId="0" borderId="100" xfId="0" applyBorder="1" applyAlignment="1">
      <alignment horizontal="center" vertical="center"/>
    </xf>
    <xf numFmtId="0" fontId="0" fillId="0" borderId="104" xfId="0" applyBorder="1" applyAlignment="1">
      <alignment horizontal="center" vertical="center"/>
    </xf>
    <xf numFmtId="0" fontId="24" fillId="0" borderId="0" xfId="0" applyFont="1"/>
    <xf numFmtId="0" fontId="0" fillId="0" borderId="108" xfId="0" applyBorder="1" applyAlignment="1">
      <alignment horizontal="center" vertical="center"/>
    </xf>
    <xf numFmtId="0" fontId="0" fillId="14" borderId="109" xfId="0" applyFill="1" applyBorder="1" applyAlignment="1">
      <alignment horizontal="center" vertical="center"/>
    </xf>
    <xf numFmtId="0" fontId="0" fillId="0" borderId="110" xfId="0" applyBorder="1" applyAlignment="1">
      <alignment horizontal="center" vertical="center"/>
    </xf>
    <xf numFmtId="0" fontId="12" fillId="0" borderId="7" xfId="0" applyFont="1" applyBorder="1" applyAlignment="1" applyProtection="1">
      <alignment vertical="center"/>
      <protection locked="0"/>
    </xf>
    <xf numFmtId="164" fontId="0" fillId="13" borderId="50" xfId="0" applyNumberFormat="1" applyFill="1" applyBorder="1" applyAlignment="1">
      <alignment horizontal="center" vertical="center" wrapText="1"/>
    </xf>
    <xf numFmtId="0" fontId="0" fillId="0" borderId="23" xfId="0" applyFill="1" applyBorder="1" applyAlignment="1" applyProtection="1">
      <alignment vertical="center"/>
    </xf>
    <xf numFmtId="0" fontId="0" fillId="0" borderId="112" xfId="0" applyBorder="1" applyProtection="1"/>
    <xf numFmtId="0" fontId="0" fillId="0" borderId="78" xfId="0" applyBorder="1" applyAlignment="1" applyProtection="1">
      <alignment horizontal="center"/>
    </xf>
    <xf numFmtId="0" fontId="1" fillId="0" borderId="112" xfId="0" applyFont="1" applyBorder="1" applyProtection="1"/>
    <xf numFmtId="0" fontId="0" fillId="0" borderId="69" xfId="0" applyBorder="1" applyAlignment="1" applyProtection="1">
      <alignment vertical="center"/>
    </xf>
    <xf numFmtId="9" fontId="0" fillId="0" borderId="69" xfId="0" applyNumberFormat="1" applyBorder="1" applyAlignment="1" applyProtection="1">
      <alignment horizontal="center" vertical="center"/>
    </xf>
    <xf numFmtId="0" fontId="1" fillId="0" borderId="69" xfId="0" applyFont="1" applyBorder="1" applyAlignment="1" applyProtection="1">
      <alignment vertical="center"/>
    </xf>
    <xf numFmtId="4" fontId="0" fillId="0" borderId="69" xfId="0" applyNumberFormat="1" applyBorder="1" applyAlignment="1" applyProtection="1">
      <alignment horizontal="right" vertical="center"/>
    </xf>
    <xf numFmtId="10" fontId="0" fillId="0" borderId="69" xfId="0" applyNumberFormat="1" applyBorder="1" applyAlignment="1" applyProtection="1">
      <alignment horizontal="center" vertical="center"/>
    </xf>
    <xf numFmtId="3" fontId="8" fillId="0" borderId="6" xfId="0" applyNumberFormat="1" applyFont="1" applyBorder="1" applyProtection="1"/>
    <xf numFmtId="3" fontId="8" fillId="0" borderId="115" xfId="0" applyNumberFormat="1" applyFont="1" applyBorder="1" applyProtection="1"/>
    <xf numFmtId="0" fontId="0" fillId="0" borderId="7" xfId="0" applyBorder="1" applyProtection="1"/>
    <xf numFmtId="0" fontId="0" fillId="0" borderId="24" xfId="0" applyBorder="1" applyAlignment="1" applyProtection="1">
      <alignment horizontal="center" vertical="center"/>
    </xf>
    <xf numFmtId="0" fontId="0" fillId="0" borderId="0" xfId="0" applyProtection="1">
      <protection locked="0"/>
    </xf>
    <xf numFmtId="0" fontId="7" fillId="10" borderId="0" xfId="0" applyFont="1" applyFill="1" applyAlignment="1" applyProtection="1">
      <alignment vertical="center"/>
      <protection locked="0"/>
    </xf>
    <xf numFmtId="0" fontId="0" fillId="10" borderId="0" xfId="0" applyFill="1" applyProtection="1">
      <protection locked="0"/>
    </xf>
    <xf numFmtId="0" fontId="7" fillId="0" borderId="0" xfId="0" applyFont="1" applyAlignment="1" applyProtection="1">
      <alignment vertical="center"/>
      <protection locked="0"/>
    </xf>
    <xf numFmtId="0" fontId="24" fillId="0" borderId="0" xfId="0" applyFont="1" applyProtection="1">
      <protection locked="0"/>
    </xf>
    <xf numFmtId="0" fontId="28" fillId="14" borderId="9" xfId="0" applyFont="1" applyFill="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4" fillId="0" borderId="0" xfId="0" applyFont="1" applyProtection="1"/>
    <xf numFmtId="0" fontId="29" fillId="5" borderId="0" xfId="0" applyFont="1" applyFill="1" applyAlignment="1" applyProtection="1">
      <alignment wrapText="1"/>
    </xf>
    <xf numFmtId="0" fontId="29" fillId="0" borderId="0" xfId="0" applyFont="1" applyAlignment="1" applyProtection="1">
      <alignment wrapText="1"/>
    </xf>
    <xf numFmtId="0" fontId="0" fillId="0" borderId="0" xfId="0" applyAlignment="1" applyProtection="1">
      <alignment horizontal="center" vertical="center"/>
    </xf>
    <xf numFmtId="0" fontId="1" fillId="0" borderId="117" xfId="0" applyFont="1" applyBorder="1" applyAlignment="1" applyProtection="1">
      <alignment horizontal="center" vertical="center"/>
    </xf>
    <xf numFmtId="0" fontId="1" fillId="0" borderId="121" xfId="0" applyFont="1" applyBorder="1" applyAlignment="1" applyProtection="1">
      <alignment horizontal="center" vertical="center" wrapText="1"/>
    </xf>
    <xf numFmtId="0" fontId="1" fillId="0" borderId="122" xfId="0" applyFont="1" applyBorder="1" applyAlignment="1" applyProtection="1">
      <alignment horizontal="center" vertical="center"/>
    </xf>
    <xf numFmtId="0" fontId="0" fillId="14" borderId="123" xfId="0" applyFill="1" applyBorder="1" applyAlignment="1" applyProtection="1">
      <alignment horizontal="center" vertical="center"/>
    </xf>
    <xf numFmtId="0" fontId="28" fillId="14" borderId="124" xfId="0" applyFont="1" applyFill="1" applyBorder="1" applyAlignment="1" applyProtection="1">
      <alignment horizontal="center" vertical="center"/>
      <protection locked="0"/>
    </xf>
    <xf numFmtId="0" fontId="0" fillId="0" borderId="123" xfId="0" applyBorder="1" applyAlignment="1" applyProtection="1">
      <alignment horizontal="center" vertical="center"/>
    </xf>
    <xf numFmtId="0" fontId="28" fillId="0" borderId="124" xfId="0" applyFont="1" applyBorder="1" applyAlignment="1" applyProtection="1">
      <alignment horizontal="center" vertical="center"/>
      <protection locked="0"/>
    </xf>
    <xf numFmtId="0" fontId="0" fillId="0" borderId="125" xfId="0" applyBorder="1" applyAlignment="1" applyProtection="1">
      <alignment horizontal="center" vertical="center"/>
    </xf>
    <xf numFmtId="0" fontId="0" fillId="7" borderId="37" xfId="0" applyFill="1" applyBorder="1" applyAlignment="1" applyProtection="1">
      <alignment horizontal="center"/>
      <protection locked="0"/>
    </xf>
    <xf numFmtId="0" fontId="0" fillId="0" borderId="63" xfId="0" applyBorder="1" applyAlignment="1">
      <alignment horizontal="center"/>
    </xf>
    <xf numFmtId="0" fontId="0" fillId="0" borderId="130" xfId="0" applyBorder="1" applyAlignment="1" applyProtection="1">
      <alignment horizontal="center"/>
      <protection locked="0"/>
    </xf>
    <xf numFmtId="0" fontId="0" fillId="15" borderId="142" xfId="0" applyFill="1" applyBorder="1" applyProtection="1"/>
    <xf numFmtId="0" fontId="0" fillId="15" borderId="143" xfId="0" applyFill="1" applyBorder="1" applyProtection="1"/>
    <xf numFmtId="0" fontId="1" fillId="0" borderId="0" xfId="0" applyFont="1" applyBorder="1" applyAlignment="1" applyProtection="1">
      <alignment horizont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5" borderId="4" xfId="0" applyFill="1" applyBorder="1" applyAlignment="1" applyProtection="1"/>
    <xf numFmtId="0" fontId="3" fillId="0" borderId="5" xfId="1" applyFont="1" applyFill="1" applyBorder="1" applyAlignment="1" applyProtection="1">
      <alignment horizontal="right"/>
    </xf>
    <xf numFmtId="0" fontId="3" fillId="0" borderId="5" xfId="1" applyFont="1" applyFill="1" applyBorder="1" applyAlignment="1" applyProtection="1"/>
    <xf numFmtId="0" fontId="0" fillId="0" borderId="6" xfId="0" applyBorder="1" applyAlignment="1" applyProtection="1"/>
    <xf numFmtId="0" fontId="0" fillId="0" borderId="7" xfId="0" applyBorder="1" applyAlignment="1" applyProtection="1"/>
    <xf numFmtId="0" fontId="0" fillId="5" borderId="7" xfId="0" applyFill="1" applyBorder="1" applyAlignment="1" applyProtection="1"/>
    <xf numFmtId="0" fontId="0" fillId="0" borderId="0" xfId="0" applyBorder="1" applyProtection="1"/>
    <xf numFmtId="0" fontId="0" fillId="0" borderId="6" xfId="0" applyBorder="1" applyProtection="1"/>
    <xf numFmtId="0" fontId="0" fillId="6" borderId="4" xfId="0" applyFill="1" applyBorder="1" applyAlignment="1" applyProtection="1"/>
    <xf numFmtId="0" fontId="0" fillId="6" borderId="7" xfId="0" applyFill="1" applyBorder="1" applyAlignment="1" applyProtection="1"/>
    <xf numFmtId="0" fontId="0" fillId="7" borderId="7" xfId="0" applyFill="1" applyBorder="1" applyAlignment="1" applyProtection="1"/>
    <xf numFmtId="0" fontId="0" fillId="8" borderId="7" xfId="0" applyFill="1" applyBorder="1" applyAlignment="1" applyProtection="1"/>
    <xf numFmtId="0" fontId="0" fillId="9" borderId="7" xfId="0" applyFill="1" applyBorder="1" applyAlignment="1" applyProtection="1"/>
    <xf numFmtId="0" fontId="0" fillId="0" borderId="0" xfId="0" applyAlignment="1" applyProtection="1"/>
    <xf numFmtId="0" fontId="14" fillId="12" borderId="0" xfId="0" applyFont="1" applyFill="1" applyBorder="1" applyAlignment="1">
      <alignment horizontal="center" vertical="center" wrapText="1"/>
    </xf>
    <xf numFmtId="0" fontId="0" fillId="16" borderId="86" xfId="0" applyFill="1" applyBorder="1" applyAlignment="1" applyProtection="1">
      <alignment horizontal="center"/>
    </xf>
    <xf numFmtId="0" fontId="0" fillId="16" borderId="87" xfId="0" applyFill="1" applyBorder="1" applyProtection="1"/>
    <xf numFmtId="0" fontId="0" fillId="16" borderId="87" xfId="0" applyFill="1" applyBorder="1" applyAlignment="1" applyProtection="1">
      <alignment horizontal="center"/>
    </xf>
    <xf numFmtId="0" fontId="1" fillId="16" borderId="87" xfId="0" applyFont="1" applyFill="1" applyBorder="1" applyAlignment="1" applyProtection="1">
      <alignment horizontal="center"/>
    </xf>
    <xf numFmtId="165" fontId="1" fillId="16" borderId="151" xfId="0" applyNumberFormat="1" applyFont="1" applyFill="1" applyBorder="1" applyProtection="1"/>
    <xf numFmtId="43" fontId="0" fillId="13" borderId="32" xfId="2" applyNumberFormat="1" applyFont="1" applyFill="1" applyBorder="1" applyProtection="1"/>
    <xf numFmtId="43" fontId="31" fillId="16" borderId="32" xfId="2" applyNumberFormat="1" applyFont="1" applyFill="1" applyBorder="1" applyAlignment="1" applyProtection="1">
      <alignment horizontal="center" vertical="center"/>
    </xf>
    <xf numFmtId="0" fontId="33" fillId="0" borderId="0" xfId="0" applyFont="1" applyProtection="1"/>
    <xf numFmtId="0" fontId="1" fillId="0" borderId="153" xfId="0" applyFont="1" applyBorder="1" applyAlignment="1" applyProtection="1">
      <alignment horizontal="center" vertical="center" wrapText="1"/>
    </xf>
    <xf numFmtId="4" fontId="0" fillId="0" borderId="8" xfId="0" applyNumberFormat="1" applyBorder="1" applyAlignment="1" applyProtection="1">
      <alignment horizontal="center"/>
      <protection locked="0"/>
    </xf>
    <xf numFmtId="0" fontId="0" fillId="0" borderId="32" xfId="2" applyNumberFormat="1" applyFont="1" applyBorder="1" applyAlignment="1" applyProtection="1">
      <alignment horizontal="center" vertical="center"/>
      <protection locked="0"/>
    </xf>
    <xf numFmtId="0" fontId="0" fillId="0" borderId="152" xfId="2" applyNumberFormat="1" applyFont="1" applyBorder="1" applyAlignment="1" applyProtection="1">
      <alignment horizontal="center" vertical="center"/>
      <protection locked="0"/>
    </xf>
    <xf numFmtId="0" fontId="1" fillId="0" borderId="50" xfId="0" applyFont="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1" fontId="0" fillId="0" borderId="154" xfId="2" applyNumberFormat="1" applyFont="1" applyBorder="1" applyAlignment="1" applyProtection="1">
      <alignment horizontal="right" indent="1"/>
      <protection locked="0"/>
    </xf>
    <xf numFmtId="0" fontId="1" fillId="0" borderId="155" xfId="0" applyFont="1" applyBorder="1" applyAlignment="1" applyProtection="1">
      <alignment horizontal="center" vertical="center" wrapText="1"/>
    </xf>
    <xf numFmtId="0" fontId="0" fillId="0" borderId="95"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50" xfId="0" applyBorder="1" applyAlignment="1">
      <alignment horizontal="center" vertical="center" wrapText="1"/>
    </xf>
    <xf numFmtId="0" fontId="9" fillId="0" borderId="0" xfId="0" applyFont="1" applyAlignment="1" applyProtection="1">
      <alignment horizontal="left" vertical="center"/>
    </xf>
    <xf numFmtId="0" fontId="0" fillId="0" borderId="0" xfId="0" quotePrefix="1"/>
    <xf numFmtId="0" fontId="0" fillId="0" borderId="166" xfId="0" applyBorder="1" applyAlignment="1">
      <alignment horizontal="center" vertical="center"/>
    </xf>
    <xf numFmtId="0" fontId="0" fillId="14" borderId="167" xfId="0" applyFill="1" applyBorder="1" applyAlignment="1">
      <alignment horizontal="center" vertical="center"/>
    </xf>
    <xf numFmtId="0" fontId="0" fillId="11" borderId="167" xfId="0" applyFill="1" applyBorder="1" applyAlignment="1">
      <alignment horizontal="center" vertical="center"/>
    </xf>
    <xf numFmtId="0" fontId="1" fillId="0" borderId="174" xfId="0" applyFont="1" applyBorder="1" applyAlignment="1">
      <alignment horizontal="center" vertical="center"/>
    </xf>
    <xf numFmtId="0" fontId="1" fillId="0" borderId="175" xfId="0" applyFont="1" applyBorder="1" applyAlignment="1">
      <alignment horizontal="center" vertical="center"/>
    </xf>
    <xf numFmtId="0" fontId="37" fillId="0" borderId="14" xfId="0" applyFont="1" applyBorder="1" applyAlignment="1" applyProtection="1">
      <alignment horizontal="center" vertical="center" wrapText="1"/>
      <protection locked="0"/>
    </xf>
    <xf numFmtId="0" fontId="37" fillId="14" borderId="163" xfId="0" applyFont="1" applyFill="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13" borderId="4" xfId="0" applyFill="1" applyBorder="1" applyAlignment="1" applyProtection="1">
      <alignment horizontal="center" vertical="center" wrapText="1"/>
    </xf>
    <xf numFmtId="0" fontId="0" fillId="13" borderId="7" xfId="0" applyFill="1" applyBorder="1" applyAlignment="1" applyProtection="1">
      <alignment horizontal="center" vertical="center" wrapText="1"/>
    </xf>
    <xf numFmtId="3" fontId="0" fillId="0" borderId="0" xfId="0" applyNumberFormat="1" applyProtection="1"/>
    <xf numFmtId="0" fontId="1" fillId="0" borderId="49" xfId="0" applyFont="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68" xfId="0" applyFont="1" applyBorder="1" applyAlignment="1" applyProtection="1">
      <alignment horizontal="center" vertical="center" wrapText="1"/>
    </xf>
    <xf numFmtId="0" fontId="0" fillId="0" borderId="0" xfId="0" applyAlignment="1">
      <alignment vertical="center"/>
    </xf>
    <xf numFmtId="0" fontId="0" fillId="0" borderId="0" xfId="0" quotePrefix="1" applyAlignment="1">
      <alignment vertical="center"/>
    </xf>
    <xf numFmtId="0" fontId="0" fillId="3" borderId="23" xfId="0" applyFill="1" applyBorder="1"/>
    <xf numFmtId="0" fontId="0" fillId="3" borderId="112" xfId="0" applyFill="1" applyBorder="1"/>
    <xf numFmtId="0" fontId="0" fillId="3" borderId="113" xfId="0" applyFill="1" applyBorder="1" applyAlignment="1" applyProtection="1">
      <alignment horizontal="center" wrapText="1"/>
    </xf>
    <xf numFmtId="0" fontId="0" fillId="0" borderId="66" xfId="0" applyBorder="1"/>
    <xf numFmtId="0" fontId="0" fillId="0" borderId="67" xfId="0" applyBorder="1"/>
    <xf numFmtId="0" fontId="0" fillId="0" borderId="179" xfId="0" applyBorder="1"/>
    <xf numFmtId="0" fontId="0" fillId="0" borderId="64" xfId="0" applyBorder="1"/>
    <xf numFmtId="0" fontId="0" fillId="0" borderId="51" xfId="0" applyBorder="1" applyAlignment="1">
      <alignment horizontal="center"/>
    </xf>
    <xf numFmtId="0" fontId="0" fillId="0" borderId="71" xfId="0" applyBorder="1" applyAlignment="1">
      <alignment horizontal="center"/>
    </xf>
    <xf numFmtId="0" fontId="1" fillId="0" borderId="180" xfId="0" applyFont="1" applyBorder="1" applyAlignment="1">
      <alignment horizontal="center"/>
    </xf>
    <xf numFmtId="0" fontId="0" fillId="0" borderId="181" xfId="0" applyBorder="1" applyAlignment="1">
      <alignment horizontal="center"/>
    </xf>
    <xf numFmtId="0" fontId="0" fillId="0" borderId="158" xfId="0" applyBorder="1" applyAlignment="1">
      <alignment horizontal="center"/>
    </xf>
    <xf numFmtId="0" fontId="0" fillId="0" borderId="123" xfId="0" applyBorder="1" applyAlignment="1">
      <alignment horizontal="center"/>
    </xf>
    <xf numFmtId="0" fontId="0" fillId="0" borderId="125" xfId="0" applyBorder="1" applyAlignment="1">
      <alignment horizontal="center"/>
    </xf>
    <xf numFmtId="0" fontId="0" fillId="0" borderId="8" xfId="0" applyBorder="1" applyProtection="1">
      <protection locked="0"/>
    </xf>
    <xf numFmtId="0" fontId="39" fillId="0" borderId="0" xfId="0" applyFont="1" applyBorder="1" applyProtection="1"/>
    <xf numFmtId="0" fontId="39" fillId="0" borderId="0" xfId="0" applyFont="1" applyBorder="1" applyAlignment="1" applyProtection="1">
      <alignment horizontal="center" vertical="center"/>
    </xf>
    <xf numFmtId="0" fontId="0" fillId="0" borderId="117" xfId="0" applyBorder="1" applyAlignment="1">
      <alignment horizontal="center" vertical="center"/>
    </xf>
    <xf numFmtId="0" fontId="0" fillId="14" borderId="123" xfId="0" applyFill="1" applyBorder="1" applyAlignment="1">
      <alignment horizontal="center" vertical="center"/>
    </xf>
    <xf numFmtId="0" fontId="0" fillId="11" borderId="161" xfId="0" applyFill="1" applyBorder="1" applyAlignment="1">
      <alignment horizontal="center" vertical="center"/>
    </xf>
    <xf numFmtId="0" fontId="0" fillId="14" borderId="161" xfId="0" applyFill="1" applyBorder="1" applyAlignment="1">
      <alignment horizontal="center" vertical="center"/>
    </xf>
    <xf numFmtId="0" fontId="1" fillId="0" borderId="49" xfId="0" applyFont="1" applyBorder="1" applyAlignment="1" applyProtection="1">
      <alignment horizontal="center"/>
    </xf>
    <xf numFmtId="0" fontId="1" fillId="0" borderId="50" xfId="0" applyFont="1" applyBorder="1" applyAlignment="1" applyProtection="1">
      <alignment horizontal="center"/>
    </xf>
    <xf numFmtId="0" fontId="0" fillId="0" borderId="158" xfId="0" applyBorder="1" applyAlignment="1" applyProtection="1">
      <alignment horizontal="center" vertical="center"/>
    </xf>
    <xf numFmtId="0" fontId="0" fillId="0" borderId="159" xfId="0" applyBorder="1" applyAlignment="1" applyProtection="1">
      <alignment horizontal="center" vertical="center" wrapText="1"/>
    </xf>
    <xf numFmtId="0" fontId="0" fillId="14" borderId="161" xfId="0" applyFill="1" applyBorder="1" applyAlignment="1" applyProtection="1">
      <alignment horizontal="center" vertical="center"/>
    </xf>
    <xf numFmtId="0" fontId="0" fillId="14" borderId="22" xfId="0" applyFill="1" applyBorder="1" applyAlignment="1" applyProtection="1">
      <alignment horizontal="center" vertical="center" wrapText="1"/>
    </xf>
    <xf numFmtId="0" fontId="0" fillId="0" borderId="128" xfId="0" applyBorder="1" applyAlignment="1" applyProtection="1">
      <alignment horizontal="center" vertical="top"/>
    </xf>
    <xf numFmtId="0" fontId="38" fillId="0" borderId="0" xfId="0" applyFont="1" applyProtection="1"/>
    <xf numFmtId="4" fontId="38" fillId="0" borderId="0" xfId="0" applyNumberFormat="1" applyFont="1" applyProtection="1"/>
    <xf numFmtId="0" fontId="0" fillId="0" borderId="61" xfId="0" applyBorder="1" applyAlignment="1" applyProtection="1">
      <alignment horizontal="left" vertical="center"/>
      <protection locked="0"/>
    </xf>
    <xf numFmtId="0" fontId="42" fillId="0" borderId="0" xfId="0" applyFont="1" applyProtection="1"/>
    <xf numFmtId="43" fontId="0" fillId="0" borderId="32" xfId="2" applyNumberFormat="1" applyFont="1" applyBorder="1" applyAlignment="1" applyProtection="1">
      <alignment vertical="center"/>
      <protection locked="0"/>
    </xf>
    <xf numFmtId="37" fontId="0" fillId="0" borderId="32" xfId="2" applyNumberFormat="1"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30" xfId="0" applyFont="1" applyBorder="1" applyAlignment="1" applyProtection="1">
      <alignment horizontal="center" vertical="center"/>
    </xf>
    <xf numFmtId="3" fontId="20" fillId="0" borderId="186" xfId="0" applyNumberFormat="1" applyFont="1" applyBorder="1" applyAlignment="1" applyProtection="1">
      <alignment horizontal="center" vertical="center"/>
    </xf>
    <xf numFmtId="0" fontId="0" fillId="0" borderId="3" xfId="0" applyBorder="1" applyAlignment="1">
      <alignment vertical="center"/>
    </xf>
    <xf numFmtId="0" fontId="0" fillId="0" borderId="6" xfId="0" applyBorder="1" applyAlignment="1">
      <alignment vertical="center"/>
    </xf>
    <xf numFmtId="0" fontId="29" fillId="5" borderId="0" xfId="0" applyFont="1" applyFill="1" applyAlignment="1" applyProtection="1"/>
    <xf numFmtId="0" fontId="0" fillId="0" borderId="56" xfId="0" applyBorder="1" applyProtection="1"/>
    <xf numFmtId="0" fontId="0" fillId="0" borderId="187" xfId="0" applyBorder="1" applyProtection="1"/>
    <xf numFmtId="0" fontId="0" fillId="0" borderId="32" xfId="0" applyBorder="1" applyProtection="1"/>
    <xf numFmtId="0" fontId="1" fillId="0" borderId="188" xfId="0" applyFont="1" applyBorder="1" applyAlignment="1" applyProtection="1">
      <alignment horizontal="center" vertical="center"/>
    </xf>
    <xf numFmtId="0" fontId="1" fillId="0" borderId="189" xfId="0" applyFont="1" applyBorder="1" applyAlignment="1" applyProtection="1">
      <alignment horizontal="center" vertical="center"/>
    </xf>
    <xf numFmtId="0" fontId="12" fillId="0" borderId="0" xfId="0" applyFont="1" applyAlignment="1">
      <alignment horizontal="center" vertical="center"/>
    </xf>
    <xf numFmtId="0" fontId="37" fillId="0" borderId="0" xfId="0" applyFont="1" applyAlignment="1">
      <alignment horizontal="center" vertical="center"/>
    </xf>
    <xf numFmtId="166" fontId="1" fillId="10" borderId="0" xfId="0" applyNumberFormat="1" applyFont="1" applyFill="1" applyAlignment="1" applyProtection="1">
      <alignment horizontal="center" vertical="center"/>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90" xfId="0" applyBorder="1" applyAlignment="1" applyProtection="1">
      <alignment horizontal="center" vertical="center" wrapText="1"/>
    </xf>
    <xf numFmtId="0" fontId="45" fillId="0" borderId="184" xfId="0" applyFont="1" applyBorder="1" applyAlignment="1" applyProtection="1">
      <alignment horizontal="center" vertical="center" wrapText="1"/>
    </xf>
    <xf numFmtId="0" fontId="0" fillId="0" borderId="192" xfId="0" applyBorder="1" applyAlignment="1" applyProtection="1">
      <alignment horizontal="center" vertical="center"/>
      <protection locked="0"/>
    </xf>
    <xf numFmtId="0" fontId="0" fillId="0" borderId="191" xfId="0" applyBorder="1" applyAlignment="1" applyProtection="1">
      <alignment horizontal="center" vertical="center"/>
      <protection locked="0"/>
    </xf>
    <xf numFmtId="0" fontId="46" fillId="0" borderId="190" xfId="0" applyFont="1" applyBorder="1" applyAlignment="1" applyProtection="1">
      <alignment horizontal="center"/>
    </xf>
    <xf numFmtId="0" fontId="8" fillId="0" borderId="190" xfId="0" applyFont="1" applyBorder="1" applyAlignment="1" applyProtection="1">
      <alignment horizontal="center"/>
    </xf>
    <xf numFmtId="9" fontId="45" fillId="0" borderId="69" xfId="0" applyNumberFormat="1" applyFont="1" applyBorder="1" applyAlignment="1" applyProtection="1">
      <alignment horizontal="center" vertical="center"/>
    </xf>
    <xf numFmtId="4" fontId="45" fillId="0" borderId="69" xfId="0" applyNumberFormat="1" applyFont="1" applyBorder="1" applyAlignment="1" applyProtection="1">
      <alignment horizontal="center" vertical="center"/>
    </xf>
    <xf numFmtId="0" fontId="45" fillId="0" borderId="69" xfId="0" applyFont="1" applyBorder="1" applyAlignment="1" applyProtection="1">
      <alignment horizontal="center" vertical="center"/>
    </xf>
    <xf numFmtId="9" fontId="47" fillId="0" borderId="69" xfId="0" applyNumberFormat="1" applyFont="1" applyBorder="1" applyAlignment="1" applyProtection="1">
      <alignment horizontal="center" vertical="center" wrapText="1"/>
    </xf>
    <xf numFmtId="0" fontId="47" fillId="0" borderId="0" xfId="0" applyFont="1" applyAlignment="1" applyProtection="1">
      <alignment horizontal="center" vertical="center"/>
    </xf>
    <xf numFmtId="0" fontId="1" fillId="0" borderId="193" xfId="0" applyFont="1" applyFill="1" applyBorder="1" applyAlignment="1" applyProtection="1">
      <alignment horizontal="center" vertical="center" wrapText="1"/>
    </xf>
    <xf numFmtId="0" fontId="0" fillId="0" borderId="193" xfId="0" applyBorder="1" applyAlignment="1" applyProtection="1">
      <alignment horizontal="center" vertical="center"/>
    </xf>
    <xf numFmtId="0" fontId="1" fillId="0" borderId="193" xfId="0" applyFont="1" applyBorder="1" applyAlignment="1" applyProtection="1">
      <alignment horizontal="center" vertical="center"/>
    </xf>
    <xf numFmtId="3" fontId="1" fillId="0" borderId="193"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9" fillId="10" borderId="0" xfId="0" applyFont="1" applyFill="1" applyAlignment="1" applyProtection="1">
      <alignment vertical="center"/>
      <protection locked="0"/>
    </xf>
    <xf numFmtId="0" fontId="0" fillId="7" borderId="37" xfId="0" applyFill="1" applyBorder="1" applyAlignment="1" applyProtection="1">
      <alignment horizontal="center"/>
      <protection locked="0"/>
    </xf>
    <xf numFmtId="0" fontId="0" fillId="11" borderId="125" xfId="0" applyFill="1" applyBorder="1" applyAlignment="1">
      <alignment horizontal="center" vertical="center"/>
    </xf>
    <xf numFmtId="43" fontId="27" fillId="0" borderId="32" xfId="2" applyNumberFormat="1" applyFont="1" applyBorder="1" applyAlignment="1" applyProtection="1">
      <alignment vertical="center"/>
      <protection locked="0"/>
    </xf>
    <xf numFmtId="0" fontId="40" fillId="0" borderId="0" xfId="0" applyFont="1" applyAlignment="1" applyProtection="1">
      <alignment horizontal="center"/>
    </xf>
    <xf numFmtId="0" fontId="0" fillId="0" borderId="194" xfId="0" applyBorder="1" applyAlignment="1" applyProtection="1">
      <alignment horizontal="center" vertical="center"/>
      <protection locked="0"/>
    </xf>
    <xf numFmtId="0" fontId="0" fillId="14" borderId="195" xfId="0" applyFill="1" applyBorder="1" applyAlignment="1" applyProtection="1">
      <alignment horizontal="center" vertical="center"/>
      <protection locked="0"/>
    </xf>
    <xf numFmtId="0" fontId="0" fillId="0" borderId="195" xfId="0" applyBorder="1" applyAlignment="1" applyProtection="1">
      <alignment horizontal="center" vertical="center"/>
      <protection locked="0"/>
    </xf>
    <xf numFmtId="0" fontId="0" fillId="0" borderId="196" xfId="0" applyBorder="1" applyAlignment="1" applyProtection="1">
      <alignment horizontal="center" vertical="center"/>
      <protection locked="0"/>
    </xf>
    <xf numFmtId="0" fontId="20" fillId="0" borderId="8" xfId="0" applyFont="1" applyBorder="1" applyAlignment="1" applyProtection="1">
      <alignment horizontal="center" vertical="center" wrapText="1"/>
    </xf>
    <xf numFmtId="0" fontId="20" fillId="0" borderId="8" xfId="0" applyFont="1" applyBorder="1" applyAlignment="1" applyProtection="1">
      <alignment horizontal="center" vertical="center"/>
    </xf>
    <xf numFmtId="0" fontId="0" fillId="0" borderId="8" xfId="0" applyBorder="1" applyAlignment="1" applyProtection="1">
      <alignment horizontal="center" vertical="center" wrapText="1"/>
    </xf>
    <xf numFmtId="0" fontId="0" fillId="0" borderId="162" xfId="0" applyBorder="1" applyAlignment="1" applyProtection="1">
      <alignment horizontal="center" vertical="center"/>
    </xf>
    <xf numFmtId="0" fontId="39" fillId="0" borderId="0" xfId="0" applyFont="1" applyProtection="1"/>
    <xf numFmtId="0" fontId="0" fillId="10" borderId="0" xfId="0" applyFill="1" applyAlignment="1" applyProtection="1">
      <alignment horizontal="left" indent="1"/>
    </xf>
    <xf numFmtId="0" fontId="0" fillId="14" borderId="162" xfId="0" applyFill="1" applyBorder="1" applyAlignment="1" applyProtection="1">
      <alignment horizontal="center" vertical="center" wrapText="1"/>
    </xf>
    <xf numFmtId="0" fontId="0" fillId="14" borderId="162" xfId="0" applyFill="1" applyBorder="1" applyAlignment="1" applyProtection="1">
      <alignment horizontal="center" vertical="center"/>
    </xf>
    <xf numFmtId="0" fontId="0" fillId="0" borderId="162" xfId="0" applyBorder="1" applyAlignment="1" applyProtection="1">
      <alignment horizontal="center" vertical="center" wrapText="1"/>
    </xf>
    <xf numFmtId="3" fontId="1" fillId="0" borderId="88" xfId="0" applyNumberFormat="1" applyFont="1" applyBorder="1" applyAlignment="1" applyProtection="1">
      <alignment horizontal="center" vertical="center"/>
    </xf>
    <xf numFmtId="0" fontId="51" fillId="0" borderId="80" xfId="0" applyFont="1" applyBorder="1" applyAlignment="1" applyProtection="1">
      <alignment horizontal="center" vertical="center"/>
    </xf>
    <xf numFmtId="0" fontId="15" fillId="10" borderId="0" xfId="0" applyFont="1" applyFill="1" applyAlignment="1" applyProtection="1">
      <alignment horizontal="center"/>
    </xf>
    <xf numFmtId="0" fontId="15" fillId="10" borderId="0" xfId="0" applyFont="1" applyFill="1" applyAlignment="1">
      <alignment horizontal="center"/>
    </xf>
    <xf numFmtId="0" fontId="0" fillId="0" borderId="159" xfId="0" applyFill="1" applyBorder="1" applyAlignment="1" applyProtection="1">
      <alignment horizontal="center"/>
      <protection locked="0"/>
    </xf>
    <xf numFmtId="0" fontId="0" fillId="10" borderId="164" xfId="0" applyFill="1" applyBorder="1" applyProtection="1">
      <protection locked="0"/>
    </xf>
    <xf numFmtId="0" fontId="0" fillId="0" borderId="0" xfId="0" applyBorder="1" applyAlignment="1">
      <alignment horizontal="center"/>
    </xf>
    <xf numFmtId="0" fontId="31" fillId="0" borderId="0" xfId="0" applyFont="1"/>
    <xf numFmtId="0" fontId="0" fillId="0" borderId="0" xfId="0" applyFill="1" applyBorder="1" applyProtection="1"/>
    <xf numFmtId="0" fontId="0" fillId="0" borderId="0" xfId="0" applyBorder="1" applyAlignment="1" applyProtection="1">
      <alignment horizontal="center" vertical="center" wrapText="1"/>
    </xf>
    <xf numFmtId="0" fontId="45" fillId="0" borderId="0" xfId="0" applyFont="1" applyBorder="1" applyAlignment="1" applyProtection="1">
      <alignment horizontal="center" vertical="center" wrapText="1"/>
    </xf>
    <xf numFmtId="0" fontId="46" fillId="0" borderId="0" xfId="0" applyFont="1" applyBorder="1" applyAlignment="1" applyProtection="1">
      <alignment horizontal="center"/>
    </xf>
    <xf numFmtId="0" fontId="8" fillId="0" borderId="0" xfId="0" applyFont="1" applyBorder="1" applyAlignment="1" applyProtection="1">
      <alignment horizontal="center"/>
    </xf>
    <xf numFmtId="4" fontId="0" fillId="3" borderId="113" xfId="0" applyNumberFormat="1" applyFill="1" applyBorder="1" applyAlignment="1" applyProtection="1">
      <alignment horizontal="center" wrapText="1"/>
    </xf>
    <xf numFmtId="4" fontId="52" fillId="0" borderId="0" xfId="0" applyNumberFormat="1" applyFont="1" applyAlignment="1">
      <alignment horizontal="center"/>
    </xf>
    <xf numFmtId="4" fontId="0" fillId="0" borderId="0" xfId="0" applyNumberFormat="1" applyProtection="1"/>
    <xf numFmtId="3" fontId="1" fillId="0" borderId="24" xfId="0" applyNumberFormat="1" applyFont="1" applyBorder="1" applyAlignment="1" applyProtection="1">
      <alignment horizontal="center"/>
    </xf>
    <xf numFmtId="165" fontId="0" fillId="0" borderId="0" xfId="0" applyNumberFormat="1" applyProtection="1"/>
    <xf numFmtId="43" fontId="0" fillId="0" borderId="0" xfId="0" applyNumberFormat="1" applyProtection="1"/>
    <xf numFmtId="0" fontId="0" fillId="10" borderId="0" xfId="0" applyFill="1" applyAlignment="1" applyProtection="1">
      <alignment horizontal="center"/>
    </xf>
    <xf numFmtId="0" fontId="0" fillId="0" borderId="193" xfId="0" applyBorder="1" applyProtection="1"/>
    <xf numFmtId="0" fontId="45" fillId="0" borderId="193" xfId="0" applyFont="1" applyBorder="1" applyAlignment="1" applyProtection="1">
      <alignment horizontal="center" vertical="center"/>
    </xf>
    <xf numFmtId="168" fontId="0" fillId="0" borderId="193" xfId="2" applyNumberFormat="1" applyFont="1" applyBorder="1" applyAlignment="1" applyProtection="1">
      <alignment horizontal="center" vertical="center"/>
    </xf>
    <xf numFmtId="0" fontId="39" fillId="0" borderId="203" xfId="0" applyFont="1" applyBorder="1" applyAlignment="1" applyProtection="1">
      <alignment horizontal="center" vertical="center"/>
    </xf>
    <xf numFmtId="0" fontId="39" fillId="0" borderId="204" xfId="0" applyFont="1" applyBorder="1" applyAlignment="1" applyProtection="1">
      <alignment horizontal="center" vertical="center"/>
    </xf>
    <xf numFmtId="0" fontId="39" fillId="0" borderId="204" xfId="0" applyFont="1" applyBorder="1" applyProtection="1"/>
    <xf numFmtId="0" fontId="39" fillId="0" borderId="205" xfId="0" applyFont="1" applyBorder="1" applyProtection="1"/>
    <xf numFmtId="0" fontId="0" fillId="0" borderId="206" xfId="0" applyBorder="1" applyProtection="1"/>
    <xf numFmtId="0" fontId="39" fillId="0" borderId="207" xfId="0" applyFont="1" applyBorder="1" applyProtection="1"/>
    <xf numFmtId="0" fontId="0" fillId="0" borderId="206" xfId="0" applyBorder="1" applyAlignment="1" applyProtection="1">
      <alignment horizontal="center"/>
    </xf>
    <xf numFmtId="0" fontId="39" fillId="0" borderId="207" xfId="0" applyFont="1" applyBorder="1" applyAlignment="1" applyProtection="1">
      <alignment horizontal="center"/>
    </xf>
    <xf numFmtId="0" fontId="0" fillId="0" borderId="207" xfId="0" applyBorder="1" applyAlignment="1" applyProtection="1">
      <alignment horizontal="center"/>
    </xf>
    <xf numFmtId="0" fontId="0" fillId="0" borderId="208" xfId="0" applyBorder="1" applyProtection="1"/>
    <xf numFmtId="0" fontId="0" fillId="0" borderId="209" xfId="0" applyBorder="1" applyProtection="1"/>
    <xf numFmtId="0" fontId="39" fillId="0" borderId="209" xfId="0" applyFont="1" applyBorder="1" applyProtection="1"/>
    <xf numFmtId="0" fontId="39" fillId="0" borderId="210" xfId="0" applyFont="1" applyBorder="1" applyProtection="1"/>
    <xf numFmtId="0" fontId="0" fillId="0" borderId="211" xfId="0" applyFill="1" applyBorder="1" applyAlignment="1" applyProtection="1">
      <alignment horizontal="center" vertical="center" wrapText="1"/>
    </xf>
    <xf numFmtId="169" fontId="0" fillId="10" borderId="0" xfId="0" applyNumberFormat="1" applyFill="1" applyAlignment="1" applyProtection="1">
      <alignment horizontal="center"/>
    </xf>
    <xf numFmtId="0" fontId="1" fillId="0" borderId="0" xfId="0" applyFont="1" applyFill="1" applyBorder="1" applyAlignment="1" applyProtection="1">
      <alignment horizontal="center" vertical="center" wrapText="1"/>
    </xf>
    <xf numFmtId="0" fontId="1" fillId="6" borderId="7" xfId="0" applyFont="1" applyFill="1" applyBorder="1" applyAlignment="1" applyProtection="1"/>
    <xf numFmtId="0" fontId="31" fillId="0" borderId="0" xfId="0" applyFont="1" applyAlignment="1" applyProtection="1">
      <alignment horizontal="center" vertical="center" wrapText="1"/>
    </xf>
    <xf numFmtId="0" fontId="28" fillId="0" borderId="127" xfId="0" applyFont="1" applyBorder="1" applyAlignment="1" applyProtection="1">
      <alignment horizontal="center" vertical="center"/>
    </xf>
    <xf numFmtId="0" fontId="28" fillId="0" borderId="183" xfId="0" applyFont="1" applyBorder="1" applyAlignment="1" applyProtection="1">
      <alignment horizontal="center" vertical="center"/>
    </xf>
    <xf numFmtId="0" fontId="37" fillId="0" borderId="0" xfId="0" quotePrefix="1" applyFont="1" applyAlignment="1">
      <alignment vertical="center"/>
    </xf>
    <xf numFmtId="0" fontId="53" fillId="0" borderId="0" xfId="0" applyFont="1" applyAlignment="1">
      <alignment horizontal="center"/>
    </xf>
    <xf numFmtId="170" fontId="0" fillId="0" borderId="0" xfId="4" applyNumberFormat="1" applyFont="1" applyAlignment="1" applyProtection="1">
      <alignment horizontal="right" vertical="center" indent="1"/>
    </xf>
    <xf numFmtId="0" fontId="39" fillId="0" borderId="0" xfId="0" applyFont="1" applyAlignment="1">
      <alignment horizontal="center"/>
    </xf>
    <xf numFmtId="0" fontId="0" fillId="0" borderId="0" xfId="0" applyAlignment="1" applyProtection="1">
      <alignment horizontal="right"/>
    </xf>
    <xf numFmtId="168" fontId="0" fillId="0" borderId="0" xfId="0" applyNumberFormat="1" applyProtection="1"/>
    <xf numFmtId="0" fontId="54" fillId="0" borderId="0" xfId="0" applyFont="1" applyAlignment="1">
      <alignment horizontal="center" vertical="center"/>
    </xf>
    <xf numFmtId="0" fontId="0" fillId="0" borderId="213" xfId="0" applyBorder="1" applyAlignment="1">
      <alignment horizontal="center" vertical="center"/>
    </xf>
    <xf numFmtId="44" fontId="0" fillId="0" borderId="0" xfId="4" applyFont="1" applyProtection="1"/>
    <xf numFmtId="0" fontId="7" fillId="10" borderId="0" xfId="0" applyFont="1" applyFill="1" applyAlignment="1" applyProtection="1">
      <alignment horizontal="left" vertical="center"/>
    </xf>
    <xf numFmtId="0" fontId="55" fillId="0" borderId="0" xfId="0" applyFont="1" applyProtection="1"/>
    <xf numFmtId="8" fontId="0" fillId="0" borderId="0" xfId="0" applyNumberFormat="1" applyProtection="1"/>
    <xf numFmtId="0" fontId="39" fillId="0" borderId="7" xfId="0" applyFont="1" applyBorder="1" applyProtection="1"/>
    <xf numFmtId="0" fontId="0" fillId="0" borderId="212" xfId="0" applyBorder="1" applyAlignment="1" applyProtection="1">
      <alignment horizontal="center"/>
      <protection locked="0"/>
    </xf>
    <xf numFmtId="14" fontId="0" fillId="0" borderId="0" xfId="0" applyNumberFormat="1" applyAlignment="1" applyProtection="1">
      <alignment horizontal="center"/>
      <protection locked="0"/>
    </xf>
    <xf numFmtId="3" fontId="0" fillId="0" borderId="217" xfId="0" applyNumberFormat="1" applyBorder="1" applyAlignment="1" applyProtection="1">
      <alignment horizontal="center" vertical="center"/>
    </xf>
    <xf numFmtId="0" fontId="10" fillId="0" borderId="0" xfId="0" applyFont="1" applyAlignment="1" applyProtection="1">
      <alignment horizontal="center" vertical="center"/>
    </xf>
    <xf numFmtId="0" fontId="10" fillId="0" borderId="0" xfId="0" applyFont="1" applyProtection="1"/>
    <xf numFmtId="0" fontId="0" fillId="0" borderId="218" xfId="0" applyBorder="1" applyProtection="1"/>
    <xf numFmtId="0" fontId="39" fillId="0" borderId="0" xfId="0" applyFont="1" applyAlignment="1" applyProtection="1">
      <alignment horizontal="center"/>
    </xf>
    <xf numFmtId="0" fontId="52" fillId="0" borderId="0" xfId="0" applyFont="1" applyProtection="1"/>
    <xf numFmtId="0" fontId="0" fillId="0" borderId="220" xfId="0" applyBorder="1" applyAlignment="1" applyProtection="1">
      <alignment wrapText="1"/>
    </xf>
    <xf numFmtId="165" fontId="0" fillId="0" borderId="156" xfId="2" applyNumberFormat="1" applyFont="1" applyBorder="1" applyAlignment="1" applyProtection="1">
      <alignment vertical="center"/>
    </xf>
    <xf numFmtId="165" fontId="1" fillId="16" borderId="185" xfId="0" applyNumberFormat="1" applyFont="1" applyFill="1" applyBorder="1" applyProtection="1"/>
    <xf numFmtId="165" fontId="0" fillId="0" borderId="156" xfId="2" applyNumberFormat="1" applyFont="1" applyBorder="1" applyProtection="1"/>
    <xf numFmtId="165" fontId="0" fillId="0" borderId="154" xfId="2" applyNumberFormat="1" applyFont="1" applyBorder="1" applyAlignment="1" applyProtection="1">
      <alignment horizontal="right" indent="1"/>
    </xf>
    <xf numFmtId="165" fontId="0" fillId="0" borderId="178" xfId="2" applyNumberFormat="1" applyFont="1" applyBorder="1" applyAlignment="1" applyProtection="1">
      <alignment horizontal="right" indent="1"/>
    </xf>
    <xf numFmtId="171" fontId="9" fillId="10" borderId="163" xfId="0" applyNumberFormat="1" applyFont="1" applyFill="1" applyBorder="1" applyAlignment="1" applyProtection="1">
      <alignment horizontal="center"/>
    </xf>
    <xf numFmtId="3" fontId="9" fillId="10" borderId="165" xfId="0" applyNumberFormat="1" applyFont="1" applyFill="1" applyBorder="1" applyAlignment="1" applyProtection="1">
      <alignment horizontal="center"/>
    </xf>
    <xf numFmtId="165" fontId="0" fillId="0" borderId="0" xfId="0" applyNumberFormat="1" applyAlignment="1" applyProtection="1">
      <alignment horizontal="center" vertical="center"/>
    </xf>
    <xf numFmtId="43" fontId="52" fillId="0" borderId="32" xfId="2" applyNumberFormat="1" applyFont="1" applyBorder="1" applyProtection="1">
      <protection locked="0"/>
    </xf>
    <xf numFmtId="0" fontId="0" fillId="0" borderId="1" xfId="0" applyBorder="1" applyProtection="1"/>
    <xf numFmtId="0" fontId="0" fillId="0" borderId="0" xfId="0" applyAlignment="1" applyProtection="1">
      <alignment vertical="center"/>
    </xf>
    <xf numFmtId="3" fontId="0" fillId="0" borderId="0" xfId="0" applyNumberFormat="1" applyAlignment="1" applyProtection="1">
      <alignment horizontal="center" vertical="center"/>
    </xf>
    <xf numFmtId="172" fontId="0" fillId="0" borderId="193" xfId="2" applyNumberFormat="1" applyFont="1" applyBorder="1" applyAlignment="1" applyProtection="1">
      <alignment horizontal="center" vertical="center"/>
    </xf>
    <xf numFmtId="169" fontId="15" fillId="10" borderId="0" xfId="0" applyNumberFormat="1" applyFont="1" applyFill="1" applyAlignment="1" applyProtection="1">
      <alignment horizontal="center"/>
    </xf>
    <xf numFmtId="0" fontId="50" fillId="0" borderId="0" xfId="0" applyFont="1" applyAlignment="1" applyProtection="1">
      <alignment vertical="center"/>
    </xf>
    <xf numFmtId="0" fontId="15" fillId="10" borderId="0" xfId="0" applyFont="1" applyFill="1" applyProtection="1"/>
    <xf numFmtId="10" fontId="0" fillId="0" borderId="8" xfId="0" applyNumberFormat="1" applyBorder="1" applyAlignment="1" applyProtection="1">
      <alignment horizontal="center" vertical="center"/>
    </xf>
    <xf numFmtId="0" fontId="3" fillId="4" borderId="2" xfId="1" applyFont="1" applyFill="1" applyBorder="1" applyAlignment="1" applyProtection="1">
      <alignment horizontal="center" vertical="center"/>
    </xf>
    <xf numFmtId="0" fontId="3" fillId="7" borderId="5" xfId="1" applyFont="1" applyFill="1" applyBorder="1" applyAlignment="1" applyProtection="1"/>
    <xf numFmtId="0" fontId="3" fillId="0" borderId="5" xfId="1" applyFont="1" applyFill="1" applyBorder="1" applyAlignment="1" applyProtection="1">
      <alignment horizontal="center"/>
    </xf>
    <xf numFmtId="0" fontId="3" fillId="3" borderId="5" xfId="1" applyFont="1" applyFill="1" applyBorder="1" applyAlignment="1" applyProtection="1"/>
    <xf numFmtId="0" fontId="3" fillId="0" borderId="5" xfId="1" applyNumberFormat="1" applyFont="1" applyFill="1" applyBorder="1" applyAlignment="1" applyProtection="1"/>
    <xf numFmtId="37" fontId="0" fillId="0" borderId="224" xfId="0" applyNumberFormat="1" applyBorder="1" applyAlignment="1" applyProtection="1">
      <alignment horizontal="right" vertical="center" indent="1"/>
    </xf>
    <xf numFmtId="37" fontId="0" fillId="0" borderId="218" xfId="0" applyNumberFormat="1" applyBorder="1" applyAlignment="1" applyProtection="1">
      <alignment horizontal="right" vertical="center" indent="1"/>
    </xf>
    <xf numFmtId="37" fontId="0" fillId="0" borderId="225" xfId="0" applyNumberFormat="1" applyBorder="1" applyAlignment="1" applyProtection="1">
      <alignment horizontal="right" vertical="center" indent="1"/>
    </xf>
    <xf numFmtId="37" fontId="0" fillId="0" borderId="58" xfId="0" applyNumberFormat="1" applyBorder="1" applyAlignment="1" applyProtection="1">
      <alignment horizontal="right" vertical="center" indent="1"/>
    </xf>
    <xf numFmtId="37" fontId="0" fillId="0" borderId="61" xfId="0" applyNumberFormat="1" applyBorder="1" applyAlignment="1" applyProtection="1">
      <alignment horizontal="right" vertical="center" indent="1"/>
    </xf>
    <xf numFmtId="37" fontId="0" fillId="0" borderId="180" xfId="0" applyNumberFormat="1" applyBorder="1" applyAlignment="1" applyProtection="1">
      <alignment horizontal="right" vertical="center" indent="1"/>
    </xf>
    <xf numFmtId="3" fontId="8" fillId="17" borderId="7" xfId="0" applyNumberFormat="1" applyFont="1" applyFill="1" applyBorder="1" applyAlignment="1" applyProtection="1">
      <alignment horizontal="right" vertical="center"/>
      <protection locked="0"/>
    </xf>
    <xf numFmtId="0" fontId="12" fillId="17" borderId="7" xfId="0" applyFont="1" applyFill="1" applyBorder="1" applyAlignment="1" applyProtection="1">
      <alignment vertical="center"/>
      <protection locked="0"/>
    </xf>
    <xf numFmtId="0" fontId="1" fillId="0" borderId="226" xfId="0" applyFont="1" applyBorder="1" applyProtection="1"/>
    <xf numFmtId="0" fontId="31" fillId="0" borderId="0" xfId="0" applyFont="1" applyAlignment="1" applyProtection="1">
      <alignment vertical="center"/>
    </xf>
    <xf numFmtId="0" fontId="0" fillId="0" borderId="214" xfId="0" applyBorder="1" applyProtection="1">
      <protection locked="0"/>
    </xf>
    <xf numFmtId="0" fontId="0" fillId="0" borderId="215" xfId="0" applyBorder="1" applyProtection="1">
      <protection locked="0"/>
    </xf>
    <xf numFmtId="0" fontId="0" fillId="0" borderId="216" xfId="0" applyBorder="1" applyProtection="1">
      <protection locked="0"/>
    </xf>
    <xf numFmtId="0" fontId="0" fillId="0" borderId="163" xfId="0" applyBorder="1" applyAlignment="1" applyProtection="1">
      <alignment horizontal="center"/>
      <protection locked="0"/>
    </xf>
    <xf numFmtId="0" fontId="0" fillId="0" borderId="165" xfId="0" applyBorder="1" applyAlignment="1" applyProtection="1">
      <alignment horizontal="center"/>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2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9" fillId="0" borderId="0" xfId="0" applyFont="1" applyAlignment="1" applyProtection="1">
      <alignment horizontal="center" vertical="center"/>
    </xf>
    <xf numFmtId="0" fontId="9" fillId="0" borderId="21" xfId="0" applyFont="1" applyBorder="1" applyAlignment="1" applyProtection="1">
      <alignment horizontal="center" vertical="center"/>
    </xf>
    <xf numFmtId="0" fontId="9" fillId="0" borderId="0" xfId="0" applyFont="1" applyAlignment="1" applyProtection="1">
      <alignment horizontal="left"/>
    </xf>
    <xf numFmtId="0" fontId="9" fillId="0" borderId="21" xfId="0" applyFont="1" applyBorder="1" applyAlignment="1" applyProtection="1">
      <alignment horizontal="left"/>
    </xf>
    <xf numFmtId="0" fontId="0" fillId="3" borderId="163" xfId="0" applyFill="1" applyBorder="1" applyAlignment="1" applyProtection="1">
      <alignment horizontal="center"/>
      <protection locked="0"/>
    </xf>
    <xf numFmtId="0" fontId="0" fillId="3" borderId="164" xfId="0" applyFill="1" applyBorder="1" applyAlignment="1" applyProtection="1">
      <alignment horizontal="center"/>
      <protection locked="0"/>
    </xf>
    <xf numFmtId="0" fontId="0" fillId="3" borderId="165" xfId="0" applyFill="1" applyBorder="1" applyAlignment="1" applyProtection="1">
      <alignment horizontal="center"/>
      <protection locked="0"/>
    </xf>
    <xf numFmtId="0" fontId="0" fillId="3" borderId="10"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9" fillId="0" borderId="148" xfId="0" applyFont="1" applyBorder="1" applyAlignment="1" applyProtection="1">
      <alignment horizontal="center" wrapText="1"/>
    </xf>
    <xf numFmtId="0" fontId="9" fillId="0" borderId="149" xfId="0" applyFont="1" applyBorder="1" applyAlignment="1" applyProtection="1">
      <alignment horizontal="center" wrapText="1"/>
    </xf>
    <xf numFmtId="0" fontId="9" fillId="0" borderId="150" xfId="0" applyFont="1" applyBorder="1" applyAlignment="1" applyProtection="1">
      <alignment horizontal="center" wrapText="1"/>
    </xf>
    <xf numFmtId="0" fontId="0" fillId="11" borderId="10" xfId="0" applyFill="1" applyBorder="1" applyAlignment="1" applyProtection="1">
      <alignment horizontal="center"/>
      <protection locked="0"/>
    </xf>
    <xf numFmtId="0" fontId="0" fillId="11" borderId="11" xfId="0" applyFill="1" applyBorder="1" applyAlignment="1" applyProtection="1">
      <alignment horizontal="center"/>
      <protection locked="0"/>
    </xf>
    <xf numFmtId="0" fontId="0" fillId="11" borderId="12" xfId="0" applyFill="1" applyBorder="1" applyAlignment="1" applyProtection="1">
      <alignment horizontal="center"/>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1" fillId="3" borderId="10"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6" fillId="0" borderId="43" xfId="0" applyFont="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0" borderId="47" xfId="0" applyFont="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63" xfId="0" applyBorder="1" applyAlignment="1" applyProtection="1">
      <alignment horizontal="center" vertical="center" wrapText="1"/>
      <protection locked="0"/>
    </xf>
    <xf numFmtId="0" fontId="0" fillId="0" borderId="164" xfId="0" applyBorder="1" applyAlignment="1" applyProtection="1">
      <alignment horizontal="center" vertical="center" wrapText="1"/>
      <protection locked="0"/>
    </xf>
    <xf numFmtId="0" fontId="0" fillId="0" borderId="165" xfId="0" applyBorder="1" applyAlignment="1" applyProtection="1">
      <alignment horizontal="center" vertical="center" wrapText="1"/>
      <protection locked="0"/>
    </xf>
    <xf numFmtId="0" fontId="0" fillId="10" borderId="0" xfId="0" applyFill="1" applyAlignment="1" applyProtection="1">
      <alignment horizontal="center"/>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41" fillId="0" borderId="163" xfId="3" applyBorder="1" applyAlignment="1" applyProtection="1">
      <alignment horizontal="center"/>
      <protection locked="0"/>
    </xf>
    <xf numFmtId="0" fontId="0" fillId="0" borderId="164" xfId="0" applyBorder="1" applyAlignment="1" applyProtection="1">
      <alignment horizontal="center"/>
      <protection locked="0"/>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0" fillId="0" borderId="0" xfId="0" applyAlignment="1">
      <alignment horizontal="center" vertical="top"/>
    </xf>
    <xf numFmtId="0" fontId="0" fillId="0" borderId="200" xfId="0" applyBorder="1" applyAlignment="1" applyProtection="1">
      <alignment horizontal="center" vertical="top"/>
      <protection locked="0"/>
    </xf>
    <xf numFmtId="0" fontId="0" fillId="0" borderId="201" xfId="0" applyBorder="1" applyAlignment="1" applyProtection="1">
      <alignment horizontal="center" vertical="top"/>
      <protection locked="0"/>
    </xf>
    <xf numFmtId="0" fontId="0" fillId="0" borderId="202" xfId="0" applyBorder="1" applyAlignment="1" applyProtection="1">
      <alignment horizontal="center" vertical="top"/>
      <protection locked="0"/>
    </xf>
    <xf numFmtId="0" fontId="0" fillId="0" borderId="197" xfId="0" applyBorder="1" applyAlignment="1" applyProtection="1">
      <alignment vertical="top" wrapText="1"/>
      <protection locked="0"/>
    </xf>
    <xf numFmtId="0" fontId="0" fillId="0" borderId="198" xfId="0" applyBorder="1" applyAlignment="1" applyProtection="1">
      <alignment vertical="top" wrapText="1"/>
      <protection locked="0"/>
    </xf>
    <xf numFmtId="0" fontId="0" fillId="0" borderId="199" xfId="0" applyBorder="1" applyAlignment="1" applyProtection="1">
      <alignment vertical="top" wrapText="1"/>
      <protection locked="0"/>
    </xf>
    <xf numFmtId="0" fontId="0" fillId="0" borderId="163" xfId="0" applyBorder="1" applyAlignment="1" applyProtection="1">
      <alignment vertical="top" wrapText="1"/>
      <protection locked="0"/>
    </xf>
    <xf numFmtId="0" fontId="0" fillId="0" borderId="164" xfId="0" applyBorder="1" applyAlignment="1" applyProtection="1">
      <alignment vertical="top" wrapText="1"/>
      <protection locked="0"/>
    </xf>
    <xf numFmtId="0" fontId="0" fillId="0" borderId="168" xfId="0" applyBorder="1" applyAlignment="1" applyProtection="1">
      <alignment vertical="top" wrapText="1"/>
      <protection locked="0"/>
    </xf>
    <xf numFmtId="0" fontId="0" fillId="0" borderId="172" xfId="0" applyBorder="1" applyAlignment="1" applyProtection="1">
      <alignment horizontal="justify" vertical="top" wrapText="1"/>
      <protection locked="0"/>
    </xf>
    <xf numFmtId="0" fontId="0" fillId="0" borderId="66"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0" borderId="169" xfId="0" applyBorder="1" applyAlignment="1" applyProtection="1">
      <alignment horizontal="justify" vertical="top" wrapText="1"/>
      <protection locked="0"/>
    </xf>
    <xf numFmtId="0" fontId="0" fillId="0" borderId="170" xfId="0" applyBorder="1" applyAlignment="1" applyProtection="1">
      <alignment horizontal="justify" vertical="top" wrapText="1"/>
      <protection locked="0"/>
    </xf>
    <xf numFmtId="0" fontId="0" fillId="0" borderId="171" xfId="0" applyBorder="1" applyAlignment="1" applyProtection="1">
      <alignment horizontal="justify" vertical="top" wrapText="1"/>
      <protection locked="0"/>
    </xf>
    <xf numFmtId="0" fontId="0" fillId="14" borderId="172" xfId="0" applyFill="1" applyBorder="1" applyAlignment="1" applyProtection="1">
      <alignment horizontal="justify" vertical="center"/>
      <protection locked="0"/>
    </xf>
    <xf numFmtId="0" fontId="0" fillId="14" borderId="66" xfId="0" applyFill="1" applyBorder="1" applyAlignment="1" applyProtection="1">
      <alignment horizontal="justify" vertical="center"/>
      <protection locked="0"/>
    </xf>
    <xf numFmtId="0" fontId="0" fillId="14" borderId="57" xfId="0" applyFill="1" applyBorder="1" applyAlignment="1" applyProtection="1">
      <alignment horizontal="justify" vertical="center"/>
      <protection locked="0"/>
    </xf>
    <xf numFmtId="0" fontId="0" fillId="14" borderId="172" xfId="0" applyFill="1" applyBorder="1" applyAlignment="1" applyProtection="1">
      <alignment horizontal="justify" vertical="center" wrapText="1"/>
      <protection locked="0"/>
    </xf>
    <xf numFmtId="0" fontId="0" fillId="14" borderId="66" xfId="0" applyFill="1" applyBorder="1" applyAlignment="1" applyProtection="1">
      <alignment horizontal="justify" vertical="center" wrapText="1"/>
      <protection locked="0"/>
    </xf>
    <xf numFmtId="0" fontId="0" fillId="14" borderId="57" xfId="0" applyFill="1" applyBorder="1" applyAlignment="1" applyProtection="1">
      <alignment horizontal="justify" vertical="center" wrapText="1"/>
      <protection locked="0"/>
    </xf>
    <xf numFmtId="0" fontId="0" fillId="0" borderId="91" xfId="0" applyBorder="1" applyAlignment="1" applyProtection="1">
      <alignment horizontal="justify" vertical="top" wrapText="1"/>
      <protection locked="0"/>
    </xf>
    <xf numFmtId="0" fontId="0" fillId="0" borderId="92" xfId="0" applyBorder="1" applyAlignment="1" applyProtection="1">
      <alignment horizontal="justify" vertical="top" wrapText="1"/>
      <protection locked="0"/>
    </xf>
    <xf numFmtId="0" fontId="0" fillId="0" borderId="93" xfId="0" applyBorder="1" applyAlignment="1" applyProtection="1">
      <alignment horizontal="justify" vertical="top" wrapText="1"/>
      <protection locked="0"/>
    </xf>
    <xf numFmtId="0" fontId="0" fillId="0" borderId="95"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97" xfId="0" applyBorder="1" applyAlignment="1" applyProtection="1">
      <alignment horizontal="justify" vertical="center"/>
      <protection locked="0"/>
    </xf>
    <xf numFmtId="0" fontId="0" fillId="0" borderId="98" xfId="0" applyBorder="1" applyAlignment="1" applyProtection="1">
      <alignment horizontal="justify" vertical="center"/>
      <protection locked="0"/>
    </xf>
    <xf numFmtId="0" fontId="0" fillId="0" borderId="99" xfId="0" applyBorder="1" applyAlignment="1" applyProtection="1">
      <alignment horizontal="justify" vertical="center"/>
      <protection locked="0"/>
    </xf>
    <xf numFmtId="0" fontId="0" fillId="14" borderId="101" xfId="0" applyFill="1" applyBorder="1" applyAlignment="1" applyProtection="1">
      <alignment horizontal="justify" vertical="center"/>
      <protection locked="0"/>
    </xf>
    <xf numFmtId="0" fontId="0" fillId="14" borderId="102" xfId="0" applyFill="1" applyBorder="1" applyAlignment="1" applyProtection="1">
      <alignment horizontal="justify" vertical="center"/>
      <protection locked="0"/>
    </xf>
    <xf numFmtId="0" fontId="0" fillId="14" borderId="103" xfId="0" applyFill="1" applyBorder="1" applyAlignment="1" applyProtection="1">
      <alignment horizontal="justify" vertical="center"/>
      <protection locked="0"/>
    </xf>
    <xf numFmtId="0" fontId="0" fillId="0" borderId="101" xfId="0" applyBorder="1" applyAlignment="1" applyProtection="1">
      <alignment horizontal="justify"/>
      <protection locked="0"/>
    </xf>
    <xf numFmtId="0" fontId="0" fillId="0" borderId="102" xfId="0" applyBorder="1" applyAlignment="1" applyProtection="1">
      <alignment horizontal="justify"/>
      <protection locked="0"/>
    </xf>
    <xf numFmtId="0" fontId="0" fillId="0" borderId="103" xfId="0" applyBorder="1" applyAlignment="1" applyProtection="1">
      <alignment horizontal="justify"/>
      <protection locked="0"/>
    </xf>
    <xf numFmtId="0" fontId="0" fillId="0" borderId="105" xfId="0" applyBorder="1" applyAlignment="1" applyProtection="1">
      <alignment horizontal="justify"/>
      <protection locked="0"/>
    </xf>
    <xf numFmtId="0" fontId="0" fillId="0" borderId="106" xfId="0" applyBorder="1" applyAlignment="1" applyProtection="1">
      <alignment horizontal="justify"/>
      <protection locked="0"/>
    </xf>
    <xf numFmtId="0" fontId="0" fillId="0" borderId="107" xfId="0" applyBorder="1" applyAlignment="1" applyProtection="1">
      <alignment horizontal="justify"/>
      <protection locked="0"/>
    </xf>
    <xf numFmtId="0" fontId="0" fillId="14" borderId="101" xfId="0" applyFill="1" applyBorder="1" applyAlignment="1" applyProtection="1">
      <alignment horizontal="justify"/>
      <protection locked="0"/>
    </xf>
    <xf numFmtId="0" fontId="0" fillId="14" borderId="102" xfId="0" applyFill="1" applyBorder="1" applyAlignment="1" applyProtection="1">
      <alignment horizontal="justify"/>
      <protection locked="0"/>
    </xf>
    <xf numFmtId="0" fontId="0" fillId="14" borderId="103" xfId="0" applyFill="1" applyBorder="1" applyAlignment="1" applyProtection="1">
      <alignment horizontal="justify"/>
      <protection locked="0"/>
    </xf>
    <xf numFmtId="0" fontId="0" fillId="11" borderId="163" xfId="0" applyFill="1" applyBorder="1" applyAlignment="1" applyProtection="1">
      <alignment horizontal="justify" vertical="top" wrapText="1"/>
      <protection locked="0"/>
    </xf>
    <xf numFmtId="0" fontId="0" fillId="11" borderId="164" xfId="0" applyFill="1" applyBorder="1" applyAlignment="1" applyProtection="1">
      <alignment horizontal="justify" vertical="top" wrapText="1"/>
      <protection locked="0"/>
    </xf>
    <xf numFmtId="0" fontId="0" fillId="11" borderId="157" xfId="0" applyFill="1" applyBorder="1" applyAlignment="1" applyProtection="1">
      <alignment horizontal="justify" vertical="top" wrapText="1"/>
      <protection locked="0"/>
    </xf>
    <xf numFmtId="0" fontId="0" fillId="0" borderId="118" xfId="0" applyBorder="1" applyAlignment="1" applyProtection="1">
      <alignment horizontal="justify" vertical="top" wrapText="1"/>
      <protection locked="0"/>
    </xf>
    <xf numFmtId="0" fontId="0" fillId="0" borderId="119" xfId="0" applyBorder="1" applyAlignment="1" applyProtection="1">
      <alignment horizontal="justify" vertical="top" wrapText="1"/>
      <protection locked="0"/>
    </xf>
    <xf numFmtId="0" fontId="0" fillId="0" borderId="182" xfId="0" applyBorder="1" applyAlignment="1" applyProtection="1">
      <alignment horizontal="justify" vertical="top" wrapText="1"/>
      <protection locked="0"/>
    </xf>
    <xf numFmtId="0" fontId="0" fillId="14" borderId="163" xfId="0" applyFill="1" applyBorder="1" applyAlignment="1" applyProtection="1">
      <alignment horizontal="justify" vertical="top" wrapText="1"/>
      <protection locked="0"/>
    </xf>
    <xf numFmtId="0" fontId="0" fillId="14" borderId="164" xfId="0" applyFill="1" applyBorder="1" applyAlignment="1" applyProtection="1">
      <alignment horizontal="justify" vertical="top"/>
      <protection locked="0"/>
    </xf>
    <xf numFmtId="0" fontId="0" fillId="14" borderId="157" xfId="0" applyFill="1" applyBorder="1" applyAlignment="1" applyProtection="1">
      <alignment horizontal="justify" vertical="top"/>
      <protection locked="0"/>
    </xf>
    <xf numFmtId="0" fontId="0" fillId="14" borderId="164" xfId="0" applyFill="1" applyBorder="1" applyAlignment="1" applyProtection="1">
      <alignment horizontal="justify" vertical="top" wrapText="1"/>
      <protection locked="0"/>
    </xf>
    <xf numFmtId="0" fontId="0" fillId="14" borderId="157" xfId="0" applyFill="1" applyBorder="1" applyAlignment="1" applyProtection="1">
      <alignment horizontal="justify" vertical="top" wrapText="1"/>
      <protection locked="0"/>
    </xf>
    <xf numFmtId="0" fontId="0" fillId="11" borderId="163" xfId="0" applyFill="1" applyBorder="1" applyAlignment="1" applyProtection="1">
      <alignment horizontal="justify" vertical="top"/>
      <protection locked="0"/>
    </xf>
    <xf numFmtId="0" fontId="0" fillId="11" borderId="164" xfId="0" applyFill="1" applyBorder="1" applyAlignment="1" applyProtection="1">
      <alignment horizontal="justify" vertical="top"/>
      <protection locked="0"/>
    </xf>
    <xf numFmtId="0" fontId="0" fillId="11" borderId="157" xfId="0" applyFill="1" applyBorder="1" applyAlignment="1" applyProtection="1">
      <alignment horizontal="justify" vertical="top"/>
      <protection locked="0"/>
    </xf>
    <xf numFmtId="0" fontId="0" fillId="14" borderId="126" xfId="0" applyFill="1" applyBorder="1" applyAlignment="1" applyProtection="1">
      <alignment horizontal="justify" vertical="top"/>
      <protection locked="0"/>
    </xf>
    <xf numFmtId="0" fontId="0" fillId="14" borderId="127" xfId="0" applyFill="1" applyBorder="1" applyAlignment="1" applyProtection="1">
      <alignment horizontal="justify" vertical="top"/>
      <protection locked="0"/>
    </xf>
    <xf numFmtId="0" fontId="0" fillId="14" borderId="183" xfId="0" applyFill="1" applyBorder="1" applyAlignment="1" applyProtection="1">
      <alignment horizontal="justify" vertical="top"/>
      <protection locked="0"/>
    </xf>
    <xf numFmtId="0" fontId="0" fillId="14" borderId="173" xfId="0" applyFill="1" applyBorder="1" applyAlignment="1" applyProtection="1">
      <alignment horizontal="justify" vertical="center"/>
      <protection locked="0"/>
    </xf>
    <xf numFmtId="0" fontId="0" fillId="14" borderId="67" xfId="0" applyFill="1" applyBorder="1" applyAlignment="1" applyProtection="1">
      <alignment horizontal="justify" vertical="center"/>
      <protection locked="0"/>
    </xf>
    <xf numFmtId="0" fontId="0" fillId="14" borderId="62" xfId="0" applyFill="1" applyBorder="1" applyAlignment="1" applyProtection="1">
      <alignment horizontal="justify" vertical="center"/>
      <protection locked="0"/>
    </xf>
    <xf numFmtId="0" fontId="0" fillId="0" borderId="169" xfId="0" applyBorder="1" applyAlignment="1" applyProtection="1">
      <alignment horizontal="justify" vertical="center" wrapText="1"/>
      <protection locked="0"/>
    </xf>
    <xf numFmtId="0" fontId="0" fillId="0" borderId="170" xfId="0" applyBorder="1" applyAlignment="1" applyProtection="1">
      <alignment horizontal="justify" vertical="center" wrapText="1"/>
      <protection locked="0"/>
    </xf>
    <xf numFmtId="0" fontId="0" fillId="0" borderId="171" xfId="0" applyBorder="1" applyAlignment="1" applyProtection="1">
      <alignment horizontal="justify" vertical="center" wrapText="1"/>
      <protection locked="0"/>
    </xf>
    <xf numFmtId="0" fontId="0" fillId="0" borderId="172" xfId="0" applyBorder="1" applyAlignment="1" applyProtection="1">
      <alignment horizontal="justify" vertical="center" wrapText="1"/>
      <protection locked="0"/>
    </xf>
    <xf numFmtId="0" fontId="0" fillId="0" borderId="66" xfId="0" applyBorder="1" applyAlignment="1" applyProtection="1">
      <alignment horizontal="justify" vertical="center" wrapText="1"/>
      <protection locked="0"/>
    </xf>
    <xf numFmtId="0" fontId="0" fillId="0" borderId="57" xfId="0" applyBorder="1" applyAlignment="1" applyProtection="1">
      <alignment horizontal="justify" vertical="center" wrapText="1"/>
      <protection locked="0"/>
    </xf>
    <xf numFmtId="0" fontId="0" fillId="0" borderId="0" xfId="0" applyAlignment="1" applyProtection="1">
      <alignment horizontal="center" vertical="top"/>
    </xf>
    <xf numFmtId="0" fontId="1" fillId="0" borderId="118" xfId="0" applyFont="1" applyBorder="1" applyAlignment="1" applyProtection="1">
      <alignment horizontal="center" vertical="center" wrapText="1"/>
    </xf>
    <xf numFmtId="0" fontId="1" fillId="0" borderId="119" xfId="0" applyFont="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0" fillId="14" borderId="163" xfId="0" applyFill="1" applyBorder="1" applyAlignment="1" applyProtection="1">
      <alignment horizontal="left" vertical="top" wrapText="1"/>
      <protection locked="0"/>
    </xf>
    <xf numFmtId="0" fontId="0" fillId="14" borderId="164" xfId="0" applyFill="1" applyBorder="1" applyAlignment="1" applyProtection="1">
      <alignment horizontal="left" vertical="top" wrapText="1"/>
      <protection locked="0"/>
    </xf>
    <xf numFmtId="0" fontId="0" fillId="14" borderId="165" xfId="0" applyFill="1" applyBorder="1" applyAlignment="1" applyProtection="1">
      <alignment horizontal="left" vertical="top" wrapText="1"/>
      <protection locked="0"/>
    </xf>
    <xf numFmtId="0" fontId="0" fillId="0" borderId="163" xfId="0" applyBorder="1" applyAlignment="1" applyProtection="1">
      <alignment horizontal="left" vertical="top" wrapText="1"/>
      <protection locked="0"/>
    </xf>
    <xf numFmtId="0" fontId="0" fillId="0" borderId="164" xfId="0" applyBorder="1" applyAlignment="1" applyProtection="1">
      <alignment horizontal="left" vertical="top" wrapText="1"/>
      <protection locked="0"/>
    </xf>
    <xf numFmtId="0" fontId="0" fillId="0" borderId="165" xfId="0" applyBorder="1" applyAlignment="1" applyProtection="1">
      <alignment horizontal="left" vertical="top" wrapText="1"/>
      <protection locked="0"/>
    </xf>
    <xf numFmtId="0" fontId="0" fillId="0" borderId="163" xfId="0" applyBorder="1" applyAlignment="1" applyProtection="1">
      <alignment horizontal="left" vertical="top"/>
      <protection locked="0"/>
    </xf>
    <xf numFmtId="0" fontId="0" fillId="0" borderId="164" xfId="0" applyBorder="1" applyAlignment="1" applyProtection="1">
      <alignment horizontal="left" vertical="top"/>
      <protection locked="0"/>
    </xf>
    <xf numFmtId="0" fontId="0" fillId="0" borderId="165" xfId="0" applyBorder="1" applyAlignment="1" applyProtection="1">
      <alignment horizontal="left" vertical="top"/>
      <protection locked="0"/>
    </xf>
    <xf numFmtId="0" fontId="0" fillId="0" borderId="126" xfId="0" applyBorder="1" applyAlignment="1" applyProtection="1">
      <alignment horizontal="center" vertical="top"/>
    </xf>
    <xf numFmtId="0" fontId="0" fillId="0" borderId="127" xfId="0" applyBorder="1" applyAlignment="1" applyProtection="1">
      <alignment horizontal="center" vertical="top"/>
    </xf>
    <xf numFmtId="0" fontId="0" fillId="0" borderId="56"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6"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0" fillId="0" borderId="59"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49" fillId="0" borderId="43"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24"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44" fontId="1" fillId="3" borderId="114" xfId="4" applyFont="1" applyFill="1" applyBorder="1" applyAlignment="1">
      <alignment horizontal="center"/>
    </xf>
    <xf numFmtId="44" fontId="1" fillId="3" borderId="24" xfId="4" applyFont="1" applyFill="1" applyBorder="1" applyAlignment="1">
      <alignment horizontal="center"/>
    </xf>
    <xf numFmtId="0" fontId="16" fillId="0" borderId="0" xfId="0" applyFont="1" applyAlignment="1">
      <alignment horizontal="center"/>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50" xfId="0" applyBorder="1" applyAlignment="1">
      <alignment horizontal="center" vertical="center" wrapText="1"/>
    </xf>
    <xf numFmtId="0" fontId="42" fillId="0" borderId="50" xfId="0" applyFont="1" applyBorder="1" applyAlignment="1">
      <alignment horizontal="center" vertical="center" wrapText="1"/>
    </xf>
    <xf numFmtId="0" fontId="42" fillId="0" borderId="51" xfId="0" applyFont="1" applyBorder="1" applyAlignment="1">
      <alignment horizontal="center" vertical="center" wrapText="1"/>
    </xf>
    <xf numFmtId="0" fontId="0" fillId="0" borderId="53"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53"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141" xfId="0" applyBorder="1" applyAlignment="1">
      <alignment horizontal="center" vertical="center"/>
    </xf>
    <xf numFmtId="0" fontId="0" fillId="0" borderId="96" xfId="0" applyBorder="1" applyAlignment="1">
      <alignment horizontal="center" vertical="center"/>
    </xf>
    <xf numFmtId="0" fontId="0" fillId="0" borderId="40" xfId="0" applyBorder="1" applyAlignment="1" applyProtection="1">
      <alignment horizontal="center" vertical="center"/>
    </xf>
    <xf numFmtId="0" fontId="0" fillId="0" borderId="35" xfId="0" applyBorder="1" applyAlignment="1" applyProtection="1">
      <alignment horizontal="center" vertic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7" borderId="37" xfId="0" applyFill="1" applyBorder="1" applyAlignment="1" applyProtection="1">
      <alignment horizontal="center"/>
      <protection locked="0"/>
    </xf>
    <xf numFmtId="0" fontId="0" fillId="7" borderId="38" xfId="0" applyFill="1" applyBorder="1" applyAlignment="1" applyProtection="1">
      <alignment horizontal="center"/>
      <protection locked="0"/>
    </xf>
    <xf numFmtId="0" fontId="0" fillId="0" borderId="140" xfId="0" applyBorder="1" applyAlignment="1">
      <alignment horizontal="center" vertical="center"/>
    </xf>
    <xf numFmtId="0" fontId="0" fillId="0" borderId="139" xfId="0" applyBorder="1" applyAlignment="1">
      <alignment horizontal="center" vertical="center"/>
    </xf>
    <xf numFmtId="0" fontId="0" fillId="0" borderId="144" xfId="0" applyBorder="1" applyAlignment="1" applyProtection="1">
      <alignment horizontal="center"/>
      <protection locked="0"/>
    </xf>
    <xf numFmtId="0" fontId="0" fillId="0" borderId="145" xfId="0" applyBorder="1" applyAlignment="1" applyProtection="1">
      <alignment horizontal="center"/>
      <protection locked="0"/>
    </xf>
    <xf numFmtId="0" fontId="0" fillId="0" borderId="146" xfId="0" applyBorder="1" applyAlignment="1" applyProtection="1">
      <alignment horizontal="center"/>
      <protection locked="0"/>
    </xf>
    <xf numFmtId="0" fontId="0" fillId="0" borderId="147" xfId="0" applyBorder="1" applyAlignment="1" applyProtection="1">
      <alignment horizontal="center"/>
      <protection locked="0"/>
    </xf>
    <xf numFmtId="0" fontId="0" fillId="0" borderId="136" xfId="0" applyBorder="1" applyAlignment="1" applyProtection="1">
      <alignment horizontal="center"/>
      <protection locked="0"/>
    </xf>
    <xf numFmtId="0" fontId="0" fillId="0" borderId="137" xfId="0" applyBorder="1" applyAlignment="1" applyProtection="1">
      <alignment horizontal="center"/>
      <protection locked="0"/>
    </xf>
    <xf numFmtId="0" fontId="0" fillId="0" borderId="138" xfId="0" applyBorder="1" applyAlignment="1" applyProtection="1">
      <alignment horizontal="center"/>
      <protection locked="0"/>
    </xf>
    <xf numFmtId="0" fontId="0" fillId="14" borderId="102" xfId="0" applyFill="1" applyBorder="1" applyAlignment="1" applyProtection="1">
      <alignment horizontal="center"/>
      <protection locked="0"/>
    </xf>
    <xf numFmtId="0" fontId="0" fillId="14" borderId="103" xfId="0" applyFill="1" applyBorder="1" applyAlignment="1" applyProtection="1">
      <alignment horizontal="center"/>
      <protection locked="0"/>
    </xf>
    <xf numFmtId="0" fontId="0" fillId="14" borderId="134" xfId="0" applyFill="1" applyBorder="1" applyAlignment="1" applyProtection="1">
      <alignment horizontal="center"/>
      <protection locked="0"/>
    </xf>
    <xf numFmtId="0" fontId="0" fillId="14" borderId="135" xfId="0" applyFill="1" applyBorder="1" applyAlignment="1" applyProtection="1">
      <alignment horizontal="center"/>
      <protection locked="0"/>
    </xf>
    <xf numFmtId="0" fontId="0" fillId="7" borderId="41" xfId="0" applyFill="1" applyBorder="1" applyAlignment="1" applyProtection="1">
      <alignment horizontal="center"/>
      <protection locked="0"/>
    </xf>
    <xf numFmtId="0" fontId="0" fillId="7" borderId="42" xfId="0"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1" xfId="0" applyBorder="1" applyAlignment="1" applyProtection="1">
      <alignment horizontal="center" vertical="center"/>
    </xf>
    <xf numFmtId="0" fontId="0" fillId="7" borderId="39" xfId="0" applyFill="1" applyBorder="1" applyAlignment="1" applyProtection="1">
      <alignment horizontal="center"/>
      <protection locked="0"/>
    </xf>
    <xf numFmtId="0" fontId="1" fillId="0" borderId="23" xfId="0" applyFont="1" applyBorder="1" applyAlignment="1" applyProtection="1">
      <alignment horizontal="center" vertical="center"/>
    </xf>
    <xf numFmtId="0" fontId="1" fillId="0" borderId="24" xfId="0" applyFont="1"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25" xfId="0" applyBorder="1" applyAlignment="1" applyProtection="1">
      <alignment horizont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131" xfId="0" applyBorder="1" applyAlignment="1" applyProtection="1">
      <alignment horizontal="center"/>
      <protection locked="0"/>
    </xf>
    <xf numFmtId="0" fontId="0" fillId="0" borderId="132" xfId="0" applyBorder="1" applyAlignment="1" applyProtection="1">
      <alignment horizontal="center"/>
      <protection locked="0"/>
    </xf>
    <xf numFmtId="0" fontId="0" fillId="0" borderId="133" xfId="0" applyBorder="1" applyAlignment="1" applyProtection="1">
      <alignment horizontal="center"/>
      <protection locked="0"/>
    </xf>
    <xf numFmtId="0" fontId="31" fillId="0" borderId="17" xfId="0" applyFont="1" applyBorder="1" applyAlignment="1" applyProtection="1">
      <alignment horizontal="center" wrapText="1"/>
    </xf>
    <xf numFmtId="0" fontId="0" fillId="0" borderId="46" xfId="0" applyBorder="1" applyAlignment="1">
      <alignment horizontal="center" vertical="center"/>
    </xf>
    <xf numFmtId="0" fontId="0" fillId="14" borderId="106" xfId="0" applyFill="1" applyBorder="1" applyAlignment="1" applyProtection="1">
      <alignment horizontal="center"/>
      <protection locked="0"/>
    </xf>
    <xf numFmtId="0" fontId="0" fillId="14" borderId="107" xfId="0" applyFill="1" applyBorder="1" applyAlignment="1" applyProtection="1">
      <alignment horizontal="center"/>
      <protection locked="0"/>
    </xf>
    <xf numFmtId="0" fontId="0" fillId="0" borderId="56" xfId="0" applyBorder="1" applyAlignment="1" applyProtection="1">
      <alignment vertical="center"/>
      <protection locked="0"/>
    </xf>
    <xf numFmtId="0" fontId="0" fillId="0" borderId="6" xfId="0" applyBorder="1" applyAlignment="1" applyProtection="1">
      <alignment vertical="center"/>
      <protection locked="0"/>
    </xf>
    <xf numFmtId="0" fontId="0" fillId="0" borderId="221" xfId="0" applyBorder="1" applyAlignment="1" applyProtection="1">
      <alignment vertical="center"/>
      <protection locked="0"/>
    </xf>
    <xf numFmtId="0" fontId="0" fillId="0" borderId="222" xfId="0" applyBorder="1" applyAlignment="1" applyProtection="1">
      <alignment vertical="center"/>
      <protection locked="0"/>
    </xf>
    <xf numFmtId="0" fontId="0" fillId="0" borderId="219" xfId="0" applyBorder="1" applyAlignment="1" applyProtection="1">
      <alignment horizontal="left" vertical="center" wrapText="1"/>
    </xf>
    <xf numFmtId="0" fontId="0" fillId="0" borderId="119" xfId="0" applyBorder="1" applyAlignment="1" applyProtection="1">
      <alignment horizontal="left" vertical="center" wrapText="1"/>
    </xf>
    <xf numFmtId="0" fontId="0" fillId="0" borderId="182" xfId="0" applyBorder="1" applyAlignment="1" applyProtection="1">
      <alignment horizontal="left" vertical="center" wrapText="1"/>
    </xf>
    <xf numFmtId="0" fontId="0" fillId="0" borderId="127" xfId="0" applyBorder="1" applyAlignment="1" applyProtection="1">
      <alignment horizontal="left" wrapText="1"/>
    </xf>
    <xf numFmtId="0" fontId="0" fillId="0" borderId="183" xfId="0" applyBorder="1" applyAlignment="1" applyProtection="1">
      <alignment horizontal="left" wrapText="1"/>
    </xf>
    <xf numFmtId="0" fontId="0" fillId="0" borderId="63" xfId="0" applyBorder="1" applyAlignment="1" applyProtection="1">
      <alignment horizontal="center" vertical="center"/>
    </xf>
    <xf numFmtId="0" fontId="0" fillId="0" borderId="223" xfId="0" applyBorder="1" applyAlignment="1" applyProtection="1">
      <alignment horizontal="center" vertical="center"/>
    </xf>
    <xf numFmtId="0" fontId="1" fillId="0" borderId="50" xfId="0" applyFont="1" applyBorder="1" applyAlignment="1" applyProtection="1">
      <alignment horizontal="center" vertical="center"/>
    </xf>
    <xf numFmtId="0" fontId="1" fillId="0" borderId="63" xfId="0" applyFont="1" applyBorder="1" applyAlignment="1" applyProtection="1">
      <alignment horizontal="center" vertical="center"/>
    </xf>
    <xf numFmtId="0" fontId="0" fillId="0" borderId="1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1" xfId="0" applyFont="1" applyBorder="1" applyAlignment="1" applyProtection="1">
      <alignment horizontal="center" vertical="center" wrapText="1"/>
    </xf>
    <xf numFmtId="0" fontId="0" fillId="0" borderId="111" xfId="0" applyFont="1" applyBorder="1" applyAlignment="1" applyProtection="1">
      <alignment horizontal="center" vertical="center" wrapText="1"/>
    </xf>
    <xf numFmtId="0" fontId="0" fillId="0" borderId="116" xfId="0" applyFont="1" applyBorder="1" applyAlignment="1" applyProtection="1">
      <alignment horizontal="center" vertical="center" wrapText="1"/>
    </xf>
    <xf numFmtId="167" fontId="0" fillId="10" borderId="112" xfId="0" applyNumberFormat="1" applyFill="1" applyBorder="1" applyAlignment="1" applyProtection="1">
      <alignment horizontal="center"/>
    </xf>
    <xf numFmtId="167" fontId="0" fillId="10" borderId="24" xfId="0" applyNumberFormat="1" applyFill="1" applyBorder="1" applyAlignment="1" applyProtection="1">
      <alignment horizontal="center"/>
    </xf>
    <xf numFmtId="0" fontId="32" fillId="10" borderId="23" xfId="0" applyFont="1" applyFill="1" applyBorder="1" applyAlignment="1" applyProtection="1">
      <alignment horizontal="center"/>
    </xf>
    <xf numFmtId="0" fontId="32" fillId="10" borderId="112" xfId="0" applyFont="1" applyFill="1" applyBorder="1" applyAlignment="1" applyProtection="1">
      <alignment horizontal="center"/>
    </xf>
    <xf numFmtId="0" fontId="0" fillId="0" borderId="168" xfId="0" applyBorder="1" applyAlignment="1" applyProtection="1">
      <alignment horizontal="left" vertical="top" wrapText="1"/>
      <protection locked="0"/>
    </xf>
    <xf numFmtId="0" fontId="0" fillId="14" borderId="168" xfId="0" applyFill="1" applyBorder="1" applyAlignment="1" applyProtection="1">
      <alignment horizontal="left" vertical="top" wrapText="1"/>
      <protection locked="0"/>
    </xf>
    <xf numFmtId="0" fontId="1" fillId="0" borderId="176" xfId="0" applyFont="1" applyBorder="1" applyAlignment="1">
      <alignment horizontal="center" vertical="center"/>
    </xf>
    <xf numFmtId="0" fontId="1" fillId="0" borderId="112" xfId="0" applyFont="1" applyBorder="1" applyAlignment="1">
      <alignment horizontal="center" vertical="center"/>
    </xf>
    <xf numFmtId="0" fontId="1" fillId="0" borderId="24" xfId="0" applyFont="1" applyBorder="1" applyAlignment="1">
      <alignment horizontal="center" vertical="center"/>
    </xf>
    <xf numFmtId="0" fontId="0" fillId="0" borderId="118" xfId="0" applyBorder="1" applyAlignment="1" applyProtection="1">
      <alignment horizontal="left" vertical="top" wrapText="1"/>
      <protection locked="0"/>
    </xf>
    <xf numFmtId="0" fontId="0" fillId="0" borderId="119" xfId="0" applyBorder="1" applyAlignment="1" applyProtection="1">
      <alignment horizontal="left" vertical="top" wrapText="1"/>
      <protection locked="0"/>
    </xf>
    <xf numFmtId="0" fontId="0" fillId="0" borderId="177" xfId="0" applyBorder="1" applyAlignment="1" applyProtection="1">
      <alignment horizontal="left" vertical="top" wrapText="1"/>
      <protection locked="0"/>
    </xf>
    <xf numFmtId="0" fontId="0" fillId="14" borderId="126" xfId="0" applyFill="1" applyBorder="1" applyAlignment="1" applyProtection="1">
      <alignment horizontal="justify" vertical="top" wrapText="1"/>
      <protection locked="0"/>
    </xf>
    <xf numFmtId="0" fontId="0" fillId="0" borderId="123" xfId="0" applyBorder="1" applyAlignment="1" applyProtection="1">
      <alignment horizontal="center" vertical="top"/>
      <protection locked="0"/>
    </xf>
    <xf numFmtId="0" fontId="0" fillId="0" borderId="162" xfId="0" applyBorder="1" applyAlignment="1" applyProtection="1">
      <alignment horizontal="center" vertical="top"/>
      <protection locked="0"/>
    </xf>
    <xf numFmtId="0" fontId="0" fillId="0" borderId="124" xfId="0" applyBorder="1" applyAlignment="1" applyProtection="1">
      <alignment horizontal="center" vertical="top"/>
      <protection locked="0"/>
    </xf>
    <xf numFmtId="0" fontId="0" fillId="0" borderId="117" xfId="0" applyBorder="1" applyAlignment="1" applyProtection="1">
      <alignment horizontal="center" vertical="top" wrapText="1"/>
      <protection locked="0"/>
    </xf>
    <xf numFmtId="0" fontId="0" fillId="0" borderId="121" xfId="0" applyBorder="1" applyAlignment="1" applyProtection="1">
      <alignment horizontal="center" vertical="top"/>
      <protection locked="0"/>
    </xf>
    <xf numFmtId="0" fontId="0" fillId="0" borderId="122" xfId="0" applyBorder="1" applyAlignment="1" applyProtection="1">
      <alignment horizontal="center" vertical="top"/>
      <protection locked="0"/>
    </xf>
    <xf numFmtId="0" fontId="0" fillId="14" borderId="123" xfId="0" applyFill="1" applyBorder="1" applyAlignment="1" applyProtection="1">
      <alignment horizontal="center" vertical="top"/>
      <protection locked="0"/>
    </xf>
    <xf numFmtId="0" fontId="0" fillId="14" borderId="162" xfId="0" applyFill="1" applyBorder="1" applyAlignment="1" applyProtection="1">
      <alignment horizontal="center" vertical="top"/>
      <protection locked="0"/>
    </xf>
    <xf numFmtId="0" fontId="0" fillId="14" borderId="124" xfId="0" applyFill="1" applyBorder="1" applyAlignment="1" applyProtection="1">
      <alignment horizontal="center" vertical="top"/>
      <protection locked="0"/>
    </xf>
    <xf numFmtId="0" fontId="0" fillId="0" borderId="125" xfId="0" applyBorder="1" applyAlignment="1" applyProtection="1">
      <alignment horizontal="center" vertical="top"/>
      <protection locked="0"/>
    </xf>
    <xf numFmtId="0" fontId="0" fillId="0" borderId="128" xfId="0" applyBorder="1" applyAlignment="1" applyProtection="1">
      <alignment horizontal="center" vertical="top"/>
      <protection locked="0"/>
    </xf>
    <xf numFmtId="0" fontId="0" fillId="0" borderId="129"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4" xfId="0" applyBorder="1" applyAlignment="1" applyProtection="1">
      <alignment horizontal="justify" vertical="top" wrapText="1"/>
    </xf>
    <xf numFmtId="0" fontId="0" fillId="0" borderId="20" xfId="0" applyBorder="1" applyAlignment="1" applyProtection="1">
      <alignment horizontal="justify" vertical="top" wrapText="1"/>
    </xf>
    <xf numFmtId="0" fontId="0" fillId="0" borderId="160" xfId="0" applyBorder="1" applyAlignment="1" applyProtection="1">
      <alignment horizontal="justify" vertical="top" wrapText="1"/>
    </xf>
    <xf numFmtId="0" fontId="0" fillId="14" borderId="163" xfId="0" applyFill="1" applyBorder="1" applyAlignment="1" applyProtection="1">
      <alignment horizontal="left" vertical="center" wrapText="1"/>
    </xf>
    <xf numFmtId="0" fontId="0" fillId="14" borderId="164" xfId="0" applyFill="1" applyBorder="1" applyAlignment="1" applyProtection="1">
      <alignment horizontal="left" vertical="center" wrapText="1"/>
    </xf>
    <xf numFmtId="0" fontId="0" fillId="14" borderId="157" xfId="0" applyFill="1" applyBorder="1" applyAlignment="1" applyProtection="1">
      <alignment horizontal="left" vertical="center" wrapText="1"/>
    </xf>
    <xf numFmtId="0" fontId="0" fillId="0" borderId="163" xfId="0" applyBorder="1" applyAlignment="1" applyProtection="1">
      <alignment horizontal="justify" vertical="top" wrapText="1"/>
    </xf>
    <xf numFmtId="0" fontId="0" fillId="0" borderId="164" xfId="0" applyBorder="1" applyAlignment="1" applyProtection="1">
      <alignment horizontal="justify" vertical="top" wrapText="1"/>
    </xf>
    <xf numFmtId="0" fontId="0" fillId="0" borderId="157" xfId="0" applyBorder="1" applyAlignment="1" applyProtection="1">
      <alignment horizontal="justify" vertical="top" wrapText="1"/>
    </xf>
    <xf numFmtId="0" fontId="0" fillId="0" borderId="163" xfId="0" applyBorder="1" applyAlignment="1" applyProtection="1">
      <alignment horizontal="justify" vertical="top"/>
    </xf>
    <xf numFmtId="0" fontId="0" fillId="0" borderId="164" xfId="0" applyBorder="1" applyAlignment="1" applyProtection="1">
      <alignment horizontal="justify" vertical="top"/>
    </xf>
    <xf numFmtId="0" fontId="0" fillId="0" borderId="157" xfId="0" applyBorder="1" applyAlignment="1" applyProtection="1">
      <alignment horizontal="justify" vertical="top"/>
    </xf>
    <xf numFmtId="0" fontId="0" fillId="14" borderId="163" xfId="0" applyFill="1" applyBorder="1" applyAlignment="1" applyProtection="1">
      <alignment horizontal="justify" vertical="top" wrapText="1"/>
    </xf>
    <xf numFmtId="0" fontId="0" fillId="14" borderId="164" xfId="0" applyFill="1" applyBorder="1" applyAlignment="1" applyProtection="1">
      <alignment horizontal="justify" vertical="top" wrapText="1"/>
    </xf>
    <xf numFmtId="0" fontId="0" fillId="14" borderId="157" xfId="0" applyFill="1" applyBorder="1" applyAlignment="1" applyProtection="1">
      <alignment horizontal="justify" vertical="top" wrapText="1"/>
    </xf>
    <xf numFmtId="0" fontId="0" fillId="14" borderId="163" xfId="0" applyFill="1" applyBorder="1" applyAlignment="1" applyProtection="1">
      <alignment horizontal="center" vertical="top" wrapText="1"/>
    </xf>
    <xf numFmtId="0" fontId="0" fillId="14" borderId="164" xfId="0" applyFill="1" applyBorder="1" applyAlignment="1" applyProtection="1">
      <alignment horizontal="center" vertical="top" wrapText="1"/>
    </xf>
    <xf numFmtId="0" fontId="0" fillId="14" borderId="157" xfId="0" applyFill="1" applyBorder="1" applyAlignment="1" applyProtection="1">
      <alignment horizontal="center" vertical="top" wrapText="1"/>
    </xf>
    <xf numFmtId="0" fontId="0" fillId="0" borderId="126" xfId="0" applyBorder="1" applyAlignment="1" applyProtection="1">
      <alignment horizontal="justify" vertical="top"/>
    </xf>
    <xf numFmtId="0" fontId="0" fillId="0" borderId="127" xfId="0" applyBorder="1" applyAlignment="1" applyProtection="1">
      <alignment horizontal="justify" vertical="top"/>
    </xf>
    <xf numFmtId="0" fontId="0" fillId="0" borderId="183" xfId="0" applyBorder="1" applyAlignment="1" applyProtection="1">
      <alignment horizontal="justify" vertical="top"/>
    </xf>
    <xf numFmtId="0" fontId="0" fillId="14" borderId="10" xfId="0" applyFill="1" applyBorder="1" applyAlignment="1" applyProtection="1">
      <alignment horizontal="center" vertical="center" wrapText="1"/>
    </xf>
    <xf numFmtId="0" fontId="0" fillId="14" borderId="11" xfId="0" applyFill="1" applyBorder="1" applyAlignment="1" applyProtection="1">
      <alignment horizontal="center" vertical="center" wrapText="1"/>
    </xf>
    <xf numFmtId="0" fontId="0" fillId="14" borderId="157" xfId="0" applyFill="1" applyBorder="1" applyAlignment="1" applyProtection="1">
      <alignment horizontal="center" vertical="center" wrapText="1"/>
    </xf>
    <xf numFmtId="0" fontId="1" fillId="0" borderId="50" xfId="0" applyFont="1" applyBorder="1" applyAlignment="1" applyProtection="1">
      <alignment horizontal="center"/>
    </xf>
    <xf numFmtId="0" fontId="1" fillId="0" borderId="51" xfId="0" applyFont="1" applyBorder="1" applyAlignment="1" applyProtection="1">
      <alignment horizontal="center"/>
    </xf>
  </cellXfs>
  <cellStyles count="5">
    <cellStyle name="Hipervínculo" xfId="3" builtinId="8"/>
    <cellStyle name="Millares" xfId="2" builtinId="3"/>
    <cellStyle name="Moneda" xfId="4" builtinId="4"/>
    <cellStyle name="Normal" xfId="0" builtinId="0"/>
    <cellStyle name="Normal_Opciones" xfId="1"/>
  </cellStyles>
  <dxfs count="7">
    <dxf>
      <font>
        <b/>
        <i val="0"/>
        <color rgb="FFFF0000"/>
      </font>
    </dxf>
    <dxf>
      <font>
        <color theme="0" tint="-0.24994659260841701"/>
      </font>
      <numFmt numFmtId="2" formatCode="0.00"/>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u/>
        <color rgb="FFFF0000"/>
      </font>
    </dxf>
    <dxf>
      <font>
        <b/>
        <i val="0"/>
        <color rgb="FFFF0000"/>
      </font>
    </dxf>
    <dxf>
      <font>
        <b/>
        <i val="0"/>
        <strike val="0"/>
        <color rgb="FFFF0000"/>
      </font>
      <numFmt numFmtId="173" formatCode="&quot;mal : &quot;###"/>
      <fill>
        <patternFill patternType="none">
          <bgColor auto="1"/>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00FFFF"/>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1070741</xdr:colOff>
      <xdr:row>0</xdr:row>
      <xdr:rowOff>203638</xdr:rowOff>
    </xdr:from>
    <xdr:to>
      <xdr:col>7</xdr:col>
      <xdr:colOff>331076</xdr:colOff>
      <xdr:row>1</xdr:row>
      <xdr:rowOff>1172894</xdr:rowOff>
    </xdr:to>
    <xdr:grpSp>
      <xdr:nvGrpSpPr>
        <xdr:cNvPr id="4" name="Grupo 3"/>
        <xdr:cNvGrpSpPr/>
      </xdr:nvGrpSpPr>
      <xdr:grpSpPr>
        <a:xfrm>
          <a:off x="1586212" y="203638"/>
          <a:ext cx="5143423" cy="1294227"/>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oneCellAnchor>
    <xdr:from>
      <xdr:col>9</xdr:col>
      <xdr:colOff>108855</xdr:colOff>
      <xdr:row>0</xdr:row>
      <xdr:rowOff>74086</xdr:rowOff>
    </xdr:from>
    <xdr:ext cx="4599216" cy="2456843"/>
    <xdr:sp macro="" textlink="">
      <xdr:nvSpPr>
        <xdr:cNvPr id="8" name="CuadroTexto 7"/>
        <xdr:cNvSpPr txBox="1"/>
      </xdr:nvSpPr>
      <xdr:spPr>
        <a:xfrm>
          <a:off x="8490855" y="74086"/>
          <a:ext cx="4599216" cy="2456843"/>
        </a:xfrm>
        <a:prstGeom prst="rect">
          <a:avLst/>
        </a:prstGeom>
        <a:solidFill>
          <a:schemeClr val="accent4">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solidFill>
                <a:schemeClr val="tx1"/>
              </a:solidFill>
              <a:effectLst/>
              <a:latin typeface="+mn-lt"/>
              <a:ea typeface="+mn-ea"/>
              <a:cs typeface="+mn-cs"/>
            </a:rPr>
            <a:t>Notas: a tener en cuenta </a:t>
          </a:r>
          <a:r>
            <a:rPr lang="es-CO" sz="1100" b="1">
              <a:solidFill>
                <a:schemeClr val="tx1"/>
              </a:solidFill>
              <a:effectLst/>
              <a:latin typeface="+mn-lt"/>
              <a:ea typeface="+mn-ea"/>
              <a:cs typeface="+mn-cs"/>
            </a:rPr>
            <a:t>eliminar este cuadro  cuando se lean y se tengan claras las indicaciones</a:t>
          </a:r>
          <a:r>
            <a:rPr lang="es-CO" sz="1100">
              <a:solidFill>
                <a:schemeClr val="tx1"/>
              </a:solidFill>
              <a:effectLst/>
              <a:latin typeface="+mn-lt"/>
              <a:ea typeface="+mn-ea"/>
              <a:cs typeface="+mn-cs"/>
            </a:rPr>
            <a:t>: 1. -se deben llenar todos los campos. 2.- No eliminar filas o columnas. 3.- se  puede ajustar el alto de las filas para que salga todo el contenido. 3.-el ancho de la hoja esta configurado ya para impresión tamaño carta. 4.- las  franjas oscuras son para validación de datos y no son áreas imprimibles. 5.- Para las imágenes o estadísticas las pueden incorporar en las hojas ‘’descripción, metodología, estado del arte’’. 6- en la Primera  hoja  hay unas validaciones básicas que deben tener en cuenta. 7.- Para nombre del archivo el nombre del investigador principal más el número de propuesta. 8.-Del centro de investigaciones se tiene  que dar un número y fecha de acta de comité de investigaciones y Consejo de facultad que va en la parte final de esta hoja. 9.- Si se tienen dudas o comentarios al respecto  contactar a: Alexander Chirivi Correo: Luis.Chirivi@unimilitar.edu.co o teléfono: 650 0000 ext. 1719. </a:t>
          </a:r>
        </a:p>
      </xdr:txBody>
    </xdr:sp>
    <xdr:clientData/>
  </xdr:oneCellAnchor>
  <xdr:twoCellAnchor>
    <xdr:from>
      <xdr:col>2</xdr:col>
      <xdr:colOff>801222</xdr:colOff>
      <xdr:row>1</xdr:row>
      <xdr:rowOff>1042147</xdr:rowOff>
    </xdr:from>
    <xdr:to>
      <xdr:col>2</xdr:col>
      <xdr:colOff>997323</xdr:colOff>
      <xdr:row>1</xdr:row>
      <xdr:rowOff>1190225</xdr:rowOff>
    </xdr:to>
    <xdr:sp macro="" textlink="">
      <xdr:nvSpPr>
        <xdr:cNvPr id="2" name="O 1"/>
        <xdr:cNvSpPr/>
      </xdr:nvSpPr>
      <xdr:spPr>
        <a:xfrm>
          <a:off x="1316693" y="1367118"/>
          <a:ext cx="196101" cy="148078"/>
        </a:xfrm>
        <a:prstGeom prst="flowChartOr">
          <a:avLst/>
        </a:prstGeom>
        <a:gradFill flip="none" rotWithShape="1">
          <a:gsLst>
            <a:gs pos="42000">
              <a:schemeClr val="bg1">
                <a:lumMod val="95000"/>
              </a:schemeClr>
            </a:gs>
            <a:gs pos="5000">
              <a:schemeClr val="lt1">
                <a:shade val="67500"/>
                <a:satMod val="115000"/>
              </a:schemeClr>
            </a:gs>
            <a:gs pos="100000">
              <a:schemeClr val="lt1">
                <a:shade val="100000"/>
                <a:satMod val="115000"/>
              </a:schemeClr>
            </a:gs>
          </a:gsLst>
          <a:path path="circle">
            <a:fillToRect l="50000" t="50000" r="50000" b="50000"/>
          </a:path>
          <a:tileRect/>
        </a:gradFill>
        <a:ln>
          <a:solidFill>
            <a:schemeClr val="accent5">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739587</xdr:colOff>
      <xdr:row>0</xdr:row>
      <xdr:rowOff>123265</xdr:rowOff>
    </xdr:from>
    <xdr:to>
      <xdr:col>7</xdr:col>
      <xdr:colOff>300024</xdr:colOff>
      <xdr:row>1</xdr:row>
      <xdr:rowOff>1102159</xdr:rowOff>
    </xdr:to>
    <xdr:grpSp>
      <xdr:nvGrpSpPr>
        <xdr:cNvPr id="4" name="Grupo 3"/>
        <xdr:cNvGrpSpPr/>
      </xdr:nvGrpSpPr>
      <xdr:grpSpPr>
        <a:xfrm>
          <a:off x="1232646" y="123265"/>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1165411</xdr:colOff>
      <xdr:row>0</xdr:row>
      <xdr:rowOff>224118</xdr:rowOff>
    </xdr:from>
    <xdr:to>
      <xdr:col>7</xdr:col>
      <xdr:colOff>394834</xdr:colOff>
      <xdr:row>2</xdr:row>
      <xdr:rowOff>484312</xdr:rowOff>
    </xdr:to>
    <xdr:grpSp>
      <xdr:nvGrpSpPr>
        <xdr:cNvPr id="7" name="Grupo 6"/>
        <xdr:cNvGrpSpPr/>
      </xdr:nvGrpSpPr>
      <xdr:grpSpPr>
        <a:xfrm>
          <a:off x="1689286" y="224118"/>
          <a:ext cx="4868223" cy="1288894"/>
          <a:chOff x="1680882" y="224118"/>
          <a:chExt cx="5146128" cy="1291135"/>
        </a:xfrm>
      </xdr:grpSpPr>
      <xdr:pic>
        <xdr:nvPicPr>
          <xdr:cNvPr id="4"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CuadroTexto 5"/>
          <xdr:cNvSpPr txBox="1"/>
        </xdr:nvSpPr>
        <xdr:spPr>
          <a:xfrm>
            <a:off x="2532530" y="1030941"/>
            <a:ext cx="354335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400" b="1"/>
              <a:t>UNIVERSIDAD MILITAR NUEVA GRANADA</a:t>
            </a:r>
          </a:p>
        </xdr:txBody>
      </xdr:sp>
    </xdr:grpSp>
    <xdr:clientData/>
  </xdr:twoCellAnchor>
  <xdr:twoCellAnchor>
    <xdr:from>
      <xdr:col>3</xdr:col>
      <xdr:colOff>67236</xdr:colOff>
      <xdr:row>73</xdr:row>
      <xdr:rowOff>134472</xdr:rowOff>
    </xdr:from>
    <xdr:to>
      <xdr:col>7</xdr:col>
      <xdr:colOff>674982</xdr:colOff>
      <xdr:row>74</xdr:row>
      <xdr:rowOff>44824</xdr:rowOff>
    </xdr:to>
    <xdr:grpSp>
      <xdr:nvGrpSpPr>
        <xdr:cNvPr id="8" name="Grupo 7"/>
        <xdr:cNvGrpSpPr/>
      </xdr:nvGrpSpPr>
      <xdr:grpSpPr>
        <a:xfrm>
          <a:off x="1972236" y="19670247"/>
          <a:ext cx="4865421" cy="1291477"/>
          <a:chOff x="1680882" y="224118"/>
          <a:chExt cx="5146128" cy="1291135"/>
        </a:xfrm>
      </xdr:grpSpPr>
      <xdr:pic>
        <xdr:nvPicPr>
          <xdr:cNvPr id="9"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CuadroTexto 10"/>
          <xdr:cNvSpPr txBox="1"/>
        </xdr:nvSpPr>
        <xdr:spPr>
          <a:xfrm>
            <a:off x="2532530" y="1030941"/>
            <a:ext cx="354335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400" b="1"/>
              <a:t>UNIVERSIDAD MILITAR NUEVA GRANADA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773206</xdr:colOff>
      <xdr:row>0</xdr:row>
      <xdr:rowOff>112059</xdr:rowOff>
    </xdr:from>
    <xdr:to>
      <xdr:col>8</xdr:col>
      <xdr:colOff>277613</xdr:colOff>
      <xdr:row>1</xdr:row>
      <xdr:rowOff>1090953</xdr:rowOff>
    </xdr:to>
    <xdr:grpSp>
      <xdr:nvGrpSpPr>
        <xdr:cNvPr id="4" name="Grupo 3"/>
        <xdr:cNvGrpSpPr/>
      </xdr:nvGrpSpPr>
      <xdr:grpSpPr>
        <a:xfrm>
          <a:off x="1658471" y="112059"/>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2" name="Grupo 1"/>
        <xdr:cNvGrpSpPr/>
      </xdr:nvGrpSpPr>
      <xdr:grpSpPr>
        <a:xfrm>
          <a:off x="1490382" y="268941"/>
          <a:ext cx="5129760" cy="1303865"/>
          <a:chOff x="1680882" y="224118"/>
          <a:chExt cx="5146128" cy="1291135"/>
        </a:xfrm>
      </xdr:grpSpPr>
      <xdr:pic>
        <xdr:nvPicPr>
          <xdr:cNvPr id="3"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CuadroTexto 4"/>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oneCellAnchor>
    <xdr:from>
      <xdr:col>12</xdr:col>
      <xdr:colOff>179295</xdr:colOff>
      <xdr:row>10</xdr:row>
      <xdr:rowOff>22411</xdr:rowOff>
    </xdr:from>
    <xdr:ext cx="4146176" cy="1845505"/>
    <xdr:sp macro="" textlink="">
      <xdr:nvSpPr>
        <xdr:cNvPr id="6" name="CuadroTexto 5"/>
        <xdr:cNvSpPr txBox="1"/>
      </xdr:nvSpPr>
      <xdr:spPr>
        <a:xfrm>
          <a:off x="10253383" y="3552264"/>
          <a:ext cx="4146176" cy="1845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600"/>
            <a:t>Nota.</a:t>
          </a:r>
          <a:r>
            <a:rPr lang="es-CO" sz="1600" baseline="0"/>
            <a:t> Para facilidad del investigador relacione:  1. Nombre completo del Grupo segun Grup Lac 2.EL Linck de GrupLac tal como aparece en la barra de direcciones. 3. Nombre completo del lider de Grupo. y los datos que se consirede que el par necesitaria saber y no se encuentran en el Grup LAC </a:t>
          </a:r>
          <a:endParaRPr lang="es-CO" sz="1600"/>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4" name="Grupo 3"/>
        <xdr:cNvGrpSpPr/>
      </xdr:nvGrpSpPr>
      <xdr:grpSpPr>
        <a:xfrm>
          <a:off x="1490382" y="268941"/>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493059</xdr:colOff>
      <xdr:row>0</xdr:row>
      <xdr:rowOff>224118</xdr:rowOff>
    </xdr:from>
    <xdr:to>
      <xdr:col>9</xdr:col>
      <xdr:colOff>187966</xdr:colOff>
      <xdr:row>1</xdr:row>
      <xdr:rowOff>1203012</xdr:rowOff>
    </xdr:to>
    <xdr:grpSp>
      <xdr:nvGrpSpPr>
        <xdr:cNvPr id="4" name="Grupo 3"/>
        <xdr:cNvGrpSpPr/>
      </xdr:nvGrpSpPr>
      <xdr:grpSpPr>
        <a:xfrm>
          <a:off x="2386853" y="224118"/>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1019175</xdr:colOff>
      <xdr:row>0</xdr:row>
      <xdr:rowOff>285750</xdr:rowOff>
    </xdr:from>
    <xdr:to>
      <xdr:col>8</xdr:col>
      <xdr:colOff>364578</xdr:colOff>
      <xdr:row>1</xdr:row>
      <xdr:rowOff>1253035</xdr:rowOff>
    </xdr:to>
    <xdr:grpSp>
      <xdr:nvGrpSpPr>
        <xdr:cNvPr id="4" name="Grupo 3"/>
        <xdr:cNvGrpSpPr/>
      </xdr:nvGrpSpPr>
      <xdr:grpSpPr>
        <a:xfrm>
          <a:off x="1543050" y="285750"/>
          <a:ext cx="5146128" cy="129113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656166</xdr:colOff>
      <xdr:row>0</xdr:row>
      <xdr:rowOff>222250</xdr:rowOff>
    </xdr:from>
    <xdr:to>
      <xdr:col>7</xdr:col>
      <xdr:colOff>193784</xdr:colOff>
      <xdr:row>1</xdr:row>
      <xdr:rowOff>1187273</xdr:rowOff>
    </xdr:to>
    <xdr:grpSp>
      <xdr:nvGrpSpPr>
        <xdr:cNvPr id="4" name="Grupo 3"/>
        <xdr:cNvGrpSpPr/>
      </xdr:nvGrpSpPr>
      <xdr:grpSpPr>
        <a:xfrm>
          <a:off x="1171637" y="222250"/>
          <a:ext cx="5162971" cy="1289994"/>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695739</xdr:colOff>
      <xdr:row>0</xdr:row>
      <xdr:rowOff>306456</xdr:rowOff>
    </xdr:from>
    <xdr:to>
      <xdr:col>7</xdr:col>
      <xdr:colOff>226915</xdr:colOff>
      <xdr:row>1</xdr:row>
      <xdr:rowOff>1276540</xdr:rowOff>
    </xdr:to>
    <xdr:grpSp>
      <xdr:nvGrpSpPr>
        <xdr:cNvPr id="4" name="Grupo 3"/>
        <xdr:cNvGrpSpPr/>
      </xdr:nvGrpSpPr>
      <xdr:grpSpPr>
        <a:xfrm>
          <a:off x="1066156" y="306456"/>
          <a:ext cx="5140342" cy="1298167"/>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811696</xdr:colOff>
      <xdr:row>0</xdr:row>
      <xdr:rowOff>165652</xdr:rowOff>
    </xdr:from>
    <xdr:to>
      <xdr:col>7</xdr:col>
      <xdr:colOff>342872</xdr:colOff>
      <xdr:row>1</xdr:row>
      <xdr:rowOff>1135736</xdr:rowOff>
    </xdr:to>
    <xdr:grpSp>
      <xdr:nvGrpSpPr>
        <xdr:cNvPr id="4" name="Grupo 3"/>
        <xdr:cNvGrpSpPr/>
      </xdr:nvGrpSpPr>
      <xdr:grpSpPr>
        <a:xfrm>
          <a:off x="1383196" y="165652"/>
          <a:ext cx="5150926" cy="1291553"/>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733501</xdr:colOff>
      <xdr:row>0</xdr:row>
      <xdr:rowOff>153865</xdr:rowOff>
    </xdr:from>
    <xdr:to>
      <xdr:col>7</xdr:col>
      <xdr:colOff>254094</xdr:colOff>
      <xdr:row>1</xdr:row>
      <xdr:rowOff>1129647</xdr:rowOff>
    </xdr:to>
    <xdr:grpSp>
      <xdr:nvGrpSpPr>
        <xdr:cNvPr id="4" name="Grupo 3"/>
        <xdr:cNvGrpSpPr/>
      </xdr:nvGrpSpPr>
      <xdr:grpSpPr>
        <a:xfrm>
          <a:off x="1262668" y="153865"/>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857249</xdr:colOff>
      <xdr:row>0</xdr:row>
      <xdr:rowOff>285750</xdr:rowOff>
    </xdr:from>
    <xdr:to>
      <xdr:col>7</xdr:col>
      <xdr:colOff>377842</xdr:colOff>
      <xdr:row>1</xdr:row>
      <xdr:rowOff>1261532</xdr:rowOff>
    </xdr:to>
    <xdr:grpSp>
      <xdr:nvGrpSpPr>
        <xdr:cNvPr id="4" name="Grupo 3"/>
        <xdr:cNvGrpSpPr/>
      </xdr:nvGrpSpPr>
      <xdr:grpSpPr>
        <a:xfrm>
          <a:off x="1386416" y="285750"/>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857249</xdr:colOff>
      <xdr:row>0</xdr:row>
      <xdr:rowOff>285750</xdr:rowOff>
    </xdr:from>
    <xdr:to>
      <xdr:col>7</xdr:col>
      <xdr:colOff>377842</xdr:colOff>
      <xdr:row>1</xdr:row>
      <xdr:rowOff>1261532</xdr:rowOff>
    </xdr:to>
    <xdr:grpSp>
      <xdr:nvGrpSpPr>
        <xdr:cNvPr id="2" name="Grupo 1"/>
        <xdr:cNvGrpSpPr/>
      </xdr:nvGrpSpPr>
      <xdr:grpSpPr>
        <a:xfrm>
          <a:off x="1386416" y="285750"/>
          <a:ext cx="5711843" cy="1303865"/>
          <a:chOff x="1680882" y="224118"/>
          <a:chExt cx="5146128" cy="1291135"/>
        </a:xfrm>
      </xdr:grpSpPr>
      <xdr:pic>
        <xdr:nvPicPr>
          <xdr:cNvPr id="3"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CuadroTexto 4"/>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727364</xdr:colOff>
      <xdr:row>0</xdr:row>
      <xdr:rowOff>138545</xdr:rowOff>
    </xdr:from>
    <xdr:to>
      <xdr:col>7</xdr:col>
      <xdr:colOff>81511</xdr:colOff>
      <xdr:row>1</xdr:row>
      <xdr:rowOff>1122024</xdr:rowOff>
    </xdr:to>
    <xdr:grpSp>
      <xdr:nvGrpSpPr>
        <xdr:cNvPr id="4" name="Grupo 3"/>
        <xdr:cNvGrpSpPr/>
      </xdr:nvGrpSpPr>
      <xdr:grpSpPr>
        <a:xfrm>
          <a:off x="1242835" y="138545"/>
          <a:ext cx="5125176" cy="1308450"/>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537882</xdr:colOff>
      <xdr:row>0</xdr:row>
      <xdr:rowOff>156882</xdr:rowOff>
    </xdr:from>
    <xdr:to>
      <xdr:col>7</xdr:col>
      <xdr:colOff>512936</xdr:colOff>
      <xdr:row>1</xdr:row>
      <xdr:rowOff>1135776</xdr:rowOff>
    </xdr:to>
    <xdr:grpSp>
      <xdr:nvGrpSpPr>
        <xdr:cNvPr id="4" name="Grupo 3"/>
        <xdr:cNvGrpSpPr/>
      </xdr:nvGrpSpPr>
      <xdr:grpSpPr>
        <a:xfrm>
          <a:off x="1669676" y="156882"/>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FFC000"/>
  </sheetPr>
  <dimension ref="A1:DH387"/>
  <sheetViews>
    <sheetView showGridLines="0" topLeftCell="AC1" zoomScale="85" zoomScaleNormal="85" workbookViewId="0">
      <pane ySplit="1" topLeftCell="A2" activePane="bottomLeft" state="frozen"/>
      <selection pane="bottomLeft" activeCell="AK29" sqref="AK29"/>
    </sheetView>
  </sheetViews>
  <sheetFormatPr baseColWidth="10" defaultColWidth="11.42578125" defaultRowHeight="15" x14ac:dyDescent="0.25"/>
  <cols>
    <col min="1" max="1" width="4.42578125" style="146" customWidth="1"/>
    <col min="2" max="2" width="4" style="5" bestFit="1" customWidth="1"/>
    <col min="3" max="4" width="8" style="5" customWidth="1"/>
    <col min="5" max="5" width="13.28515625" style="5" customWidth="1"/>
    <col min="6" max="6" width="18.28515625" style="5" customWidth="1"/>
    <col min="7" max="7" width="12.42578125" style="5" customWidth="1"/>
    <col min="8" max="8" width="19.5703125" style="5" bestFit="1" customWidth="1"/>
    <col min="9" max="9" width="19.5703125" style="5" customWidth="1"/>
    <col min="10" max="10" width="6.28515625" style="5" bestFit="1" customWidth="1"/>
    <col min="11" max="11" width="46.42578125" style="5" bestFit="1" customWidth="1"/>
    <col min="12" max="14" width="5.85546875" style="5" customWidth="1"/>
    <col min="15" max="15" width="20.140625" style="5" customWidth="1"/>
    <col min="16" max="16" width="16.28515625" style="5" bestFit="1" customWidth="1"/>
    <col min="17" max="17" width="25.5703125" style="153" customWidth="1"/>
    <col min="18" max="18" width="14.7109375" style="5" customWidth="1"/>
    <col min="19" max="19" width="24.28515625" style="5" bestFit="1" customWidth="1"/>
    <col min="20" max="20" width="14.28515625" style="5" bestFit="1" customWidth="1"/>
    <col min="21" max="21" width="25" style="5" bestFit="1" customWidth="1"/>
    <col min="22" max="22" width="22.140625" style="5" customWidth="1"/>
    <col min="23" max="23" width="18.42578125" style="5" customWidth="1"/>
    <col min="24" max="24" width="14.28515625" style="5" bestFit="1" customWidth="1"/>
    <col min="25" max="27" width="11.42578125" style="5"/>
    <col min="28" max="28" width="8.140625" style="5" bestFit="1" customWidth="1"/>
    <col min="29" max="29" width="11.42578125" style="5"/>
    <col min="30" max="30" width="77.5703125" style="5" customWidth="1"/>
    <col min="31" max="31" width="9.5703125" style="71" customWidth="1"/>
    <col min="32" max="32" width="40.7109375" style="5" customWidth="1"/>
    <col min="33" max="33" width="11.42578125" style="71"/>
    <col min="34" max="35" width="11.42578125" style="5"/>
    <col min="36" max="36" width="37.28515625" style="5" customWidth="1"/>
    <col min="37" max="38" width="12.140625" style="5" customWidth="1"/>
    <col min="39" max="109" width="11.42578125" style="5"/>
    <col min="110" max="113" width="0" style="5" hidden="1" customWidth="1"/>
    <col min="114" max="16384" width="11.42578125" style="5"/>
  </cols>
  <sheetData>
    <row r="1" spans="1:112" ht="41.25" customHeight="1" thickBot="1" x14ac:dyDescent="0.3">
      <c r="A1" s="133"/>
      <c r="B1" s="134" t="s">
        <v>0</v>
      </c>
      <c r="C1" s="135" t="s">
        <v>1</v>
      </c>
      <c r="D1" s="135" t="s">
        <v>2</v>
      </c>
      <c r="E1" s="135" t="s">
        <v>3</v>
      </c>
      <c r="F1" s="136" t="s">
        <v>4</v>
      </c>
      <c r="G1" s="134" t="s">
        <v>704</v>
      </c>
      <c r="H1" s="134" t="s">
        <v>5</v>
      </c>
      <c r="I1" s="134" t="s">
        <v>744</v>
      </c>
      <c r="J1" s="134" t="s">
        <v>707</v>
      </c>
      <c r="K1" s="134" t="s">
        <v>6</v>
      </c>
      <c r="L1" s="134" t="s">
        <v>7</v>
      </c>
      <c r="M1" s="134" t="s">
        <v>690</v>
      </c>
      <c r="N1" s="134" t="s">
        <v>691</v>
      </c>
      <c r="O1" s="134" t="s">
        <v>636</v>
      </c>
      <c r="P1" s="134" t="s">
        <v>758</v>
      </c>
      <c r="Q1" s="134" t="s">
        <v>8</v>
      </c>
      <c r="R1" s="134" t="s">
        <v>9</v>
      </c>
      <c r="S1" s="134" t="s">
        <v>10</v>
      </c>
      <c r="T1" s="134" t="s">
        <v>11</v>
      </c>
      <c r="U1" s="134" t="s">
        <v>12</v>
      </c>
      <c r="V1" s="134" t="s">
        <v>13</v>
      </c>
      <c r="W1" s="134" t="s">
        <v>14</v>
      </c>
      <c r="X1" s="134"/>
      <c r="AB1" s="364" t="s">
        <v>15</v>
      </c>
      <c r="AC1" s="364" t="s">
        <v>16</v>
      </c>
      <c r="AD1" s="364" t="s">
        <v>17</v>
      </c>
      <c r="AE1" s="364" t="s">
        <v>15</v>
      </c>
      <c r="AF1" s="364" t="s">
        <v>18</v>
      </c>
      <c r="AG1" s="364" t="s">
        <v>19</v>
      </c>
      <c r="AH1" s="364" t="s">
        <v>1025</v>
      </c>
      <c r="AJ1" s="364" t="s">
        <v>17</v>
      </c>
      <c r="AK1" s="364" t="s">
        <v>1001</v>
      </c>
      <c r="AL1" s="364">
        <v>1</v>
      </c>
      <c r="AO1" s="246" t="s">
        <v>560</v>
      </c>
      <c r="AP1" s="247" t="s">
        <v>561</v>
      </c>
    </row>
    <row r="2" spans="1:112" ht="14.1" customHeight="1" thickTop="1" x14ac:dyDescent="0.25">
      <c r="A2" s="137"/>
      <c r="B2" s="138">
        <v>1</v>
      </c>
      <c r="C2" s="139">
        <v>20</v>
      </c>
      <c r="D2" s="139">
        <v>39.9</v>
      </c>
      <c r="E2" s="139">
        <v>25</v>
      </c>
      <c r="F2" s="138" t="s">
        <v>20</v>
      </c>
      <c r="G2" s="139" t="s">
        <v>811</v>
      </c>
      <c r="H2" s="139" t="s">
        <v>739</v>
      </c>
      <c r="I2" s="139" t="s">
        <v>745</v>
      </c>
      <c r="J2" s="139" t="s">
        <v>580</v>
      </c>
      <c r="K2" s="139" t="s">
        <v>732</v>
      </c>
      <c r="L2" s="139" t="s">
        <v>21</v>
      </c>
      <c r="M2" s="139">
        <v>5</v>
      </c>
      <c r="N2" s="139">
        <v>1</v>
      </c>
      <c r="O2" s="139" t="s">
        <v>25</v>
      </c>
      <c r="P2" s="139" t="s">
        <v>759</v>
      </c>
      <c r="Q2" s="139" t="s">
        <v>22</v>
      </c>
      <c r="R2" s="139" t="s">
        <v>23</v>
      </c>
      <c r="S2" s="139" t="s">
        <v>751</v>
      </c>
      <c r="T2" s="144" t="s">
        <v>32</v>
      </c>
      <c r="U2" s="106" t="s">
        <v>986</v>
      </c>
      <c r="V2" s="140" t="s">
        <v>24</v>
      </c>
      <c r="W2" s="139" t="s">
        <v>25</v>
      </c>
      <c r="X2" s="139"/>
      <c r="AB2" s="141">
        <v>1</v>
      </c>
      <c r="AC2" s="142" t="s">
        <v>375</v>
      </c>
      <c r="AD2" s="142" t="s">
        <v>1026</v>
      </c>
      <c r="AE2" s="366" t="str">
        <f>"GP_"&amp;AB2</f>
        <v>GP_1</v>
      </c>
      <c r="AF2" s="142" t="s">
        <v>1027</v>
      </c>
      <c r="AG2" s="366">
        <v>423</v>
      </c>
      <c r="AH2" s="141" t="str">
        <f t="shared" ref="AH2:AH65" si="0">VLOOKUP($AC2,$AK$1:$AL$74,2,0)</f>
        <v>R</v>
      </c>
      <c r="AJ2" s="142" t="s">
        <v>192</v>
      </c>
      <c r="AK2" s="142" t="s">
        <v>1002</v>
      </c>
      <c r="AL2" s="142" t="s">
        <v>37</v>
      </c>
      <c r="AO2" s="246" t="s">
        <v>562</v>
      </c>
      <c r="AP2" s="247" t="s">
        <v>563</v>
      </c>
      <c r="DG2" s="5" t="s">
        <v>859</v>
      </c>
      <c r="DH2" t="s">
        <v>858</v>
      </c>
    </row>
    <row r="3" spans="1:112" x14ac:dyDescent="0.25">
      <c r="A3" s="137"/>
      <c r="B3" s="143">
        <v>2</v>
      </c>
      <c r="C3" s="144">
        <v>40</v>
      </c>
      <c r="D3" s="144">
        <v>59.9</v>
      </c>
      <c r="E3" s="144">
        <v>50</v>
      </c>
      <c r="F3" s="143" t="s">
        <v>26</v>
      </c>
      <c r="G3" s="144" t="s">
        <v>27</v>
      </c>
      <c r="H3" s="144" t="s">
        <v>740</v>
      </c>
      <c r="I3" s="144" t="s">
        <v>746</v>
      </c>
      <c r="J3" s="144" t="s">
        <v>588</v>
      </c>
      <c r="K3" s="144" t="s">
        <v>734</v>
      </c>
      <c r="L3" s="144" t="s">
        <v>38</v>
      </c>
      <c r="M3" s="144">
        <v>12</v>
      </c>
      <c r="N3" s="144">
        <v>60</v>
      </c>
      <c r="O3" s="144" t="s">
        <v>773</v>
      </c>
      <c r="P3" s="144" t="s">
        <v>760</v>
      </c>
      <c r="Q3" s="144" t="s">
        <v>29</v>
      </c>
      <c r="R3" s="144" t="s">
        <v>30</v>
      </c>
      <c r="S3" s="144" t="s">
        <v>31</v>
      </c>
      <c r="T3" s="144" t="s">
        <v>41</v>
      </c>
      <c r="U3" s="106" t="s">
        <v>988</v>
      </c>
      <c r="V3" s="145" t="s">
        <v>34</v>
      </c>
      <c r="W3" s="144" t="s">
        <v>35</v>
      </c>
      <c r="X3" s="144"/>
      <c r="AB3" s="141">
        <v>1</v>
      </c>
      <c r="AC3" s="142" t="s">
        <v>375</v>
      </c>
      <c r="AD3" s="142" t="s">
        <v>1026</v>
      </c>
      <c r="AE3" s="366" t="str">
        <f t="shared" ref="AE3:AE70" si="1">"GP_"&amp;AB3</f>
        <v>GP_1</v>
      </c>
      <c r="AF3" s="142" t="s">
        <v>1028</v>
      </c>
      <c r="AG3" s="366">
        <v>424</v>
      </c>
      <c r="AH3" s="141" t="str">
        <f t="shared" si="0"/>
        <v>R</v>
      </c>
      <c r="AJ3" s="142" t="s">
        <v>173</v>
      </c>
      <c r="AK3" s="142" t="s">
        <v>364</v>
      </c>
      <c r="AL3" s="142" t="s">
        <v>46</v>
      </c>
    </row>
    <row r="4" spans="1:112" x14ac:dyDescent="0.25">
      <c r="A4" s="137"/>
      <c r="B4" s="143">
        <v>3</v>
      </c>
      <c r="C4" s="144">
        <v>60</v>
      </c>
      <c r="D4" s="144">
        <v>79.900000000000006</v>
      </c>
      <c r="E4" s="144">
        <v>75</v>
      </c>
      <c r="F4" s="143" t="s">
        <v>36</v>
      </c>
      <c r="G4" s="144" t="s">
        <v>37</v>
      </c>
      <c r="H4" s="144" t="s">
        <v>805</v>
      </c>
      <c r="I4" s="144"/>
      <c r="J4" s="144"/>
      <c r="K4" s="144" t="s">
        <v>733</v>
      </c>
      <c r="L4" s="144" t="s">
        <v>28</v>
      </c>
      <c r="M4" s="144">
        <v>24</v>
      </c>
      <c r="N4" s="144">
        <v>200</v>
      </c>
      <c r="O4" s="144" t="s">
        <v>774</v>
      </c>
      <c r="P4" s="144" t="s">
        <v>761</v>
      </c>
      <c r="Q4" s="144" t="s">
        <v>39</v>
      </c>
      <c r="R4" s="144" t="s">
        <v>40</v>
      </c>
      <c r="S4" s="144" t="s">
        <v>752</v>
      </c>
      <c r="T4" s="144" t="s">
        <v>50</v>
      </c>
      <c r="U4" s="106" t="s">
        <v>987</v>
      </c>
      <c r="V4" s="145" t="s">
        <v>905</v>
      </c>
      <c r="W4" s="144" t="s">
        <v>43</v>
      </c>
      <c r="X4" s="144"/>
      <c r="AB4" s="141">
        <v>1</v>
      </c>
      <c r="AC4" s="142" t="s">
        <v>375</v>
      </c>
      <c r="AD4" s="142" t="s">
        <v>1026</v>
      </c>
      <c r="AE4" s="366" t="str">
        <f t="shared" si="1"/>
        <v>GP_1</v>
      </c>
      <c r="AF4" s="142" t="s">
        <v>1029</v>
      </c>
      <c r="AG4" s="366">
        <v>425</v>
      </c>
      <c r="AH4" s="141" t="str">
        <f t="shared" si="0"/>
        <v>R</v>
      </c>
      <c r="AJ4" s="142" t="s">
        <v>182</v>
      </c>
      <c r="AK4" s="142" t="s">
        <v>382</v>
      </c>
      <c r="AL4" s="142" t="s">
        <v>27</v>
      </c>
    </row>
    <row r="5" spans="1:112" x14ac:dyDescent="0.25">
      <c r="B5" s="147">
        <v>4</v>
      </c>
      <c r="C5" s="106">
        <v>80</v>
      </c>
      <c r="D5" s="106">
        <v>199.9</v>
      </c>
      <c r="E5" s="106">
        <v>100</v>
      </c>
      <c r="F5" s="147" t="s">
        <v>45</v>
      </c>
      <c r="G5" s="106" t="s">
        <v>46</v>
      </c>
      <c r="H5" s="106"/>
      <c r="I5" s="106"/>
      <c r="J5" s="106"/>
      <c r="K5" s="106"/>
      <c r="L5" s="106"/>
      <c r="M5" s="106"/>
      <c r="N5" s="106"/>
      <c r="O5" s="106" t="s">
        <v>775</v>
      </c>
      <c r="P5" s="106" t="s">
        <v>762</v>
      </c>
      <c r="Q5" s="144" t="s">
        <v>49</v>
      </c>
      <c r="R5" s="106"/>
      <c r="S5" s="144" t="s">
        <v>753</v>
      </c>
      <c r="T5" s="144" t="s">
        <v>55</v>
      </c>
      <c r="U5" s="106" t="s">
        <v>33</v>
      </c>
      <c r="V5" s="145" t="s">
        <v>907</v>
      </c>
      <c r="W5" s="144" t="s">
        <v>51</v>
      </c>
      <c r="X5" s="144"/>
      <c r="AB5" s="141">
        <v>1</v>
      </c>
      <c r="AC5" s="142" t="s">
        <v>375</v>
      </c>
      <c r="AD5" s="142" t="s">
        <v>1026</v>
      </c>
      <c r="AE5" s="366" t="str">
        <f t="shared" si="1"/>
        <v>GP_1</v>
      </c>
      <c r="AF5" s="142" t="s">
        <v>1030</v>
      </c>
      <c r="AG5" s="366">
        <v>426</v>
      </c>
      <c r="AH5" s="141" t="str">
        <f t="shared" si="0"/>
        <v>R</v>
      </c>
      <c r="AJ5" s="367" t="s">
        <v>1054</v>
      </c>
      <c r="AK5" s="367" t="s">
        <v>1055</v>
      </c>
      <c r="AL5" s="367" t="s">
        <v>1041</v>
      </c>
    </row>
    <row r="6" spans="1:112" x14ac:dyDescent="0.25">
      <c r="B6" s="147">
        <v>5</v>
      </c>
      <c r="C6" s="106">
        <v>200</v>
      </c>
      <c r="D6" s="106">
        <v>1000</v>
      </c>
      <c r="E6" s="106">
        <f>125*2</f>
        <v>250</v>
      </c>
      <c r="F6" s="147" t="s">
        <v>52</v>
      </c>
      <c r="G6" s="106" t="s">
        <v>53</v>
      </c>
      <c r="H6" s="106"/>
      <c r="I6" s="106"/>
      <c r="J6" s="106"/>
      <c r="K6" s="106"/>
      <c r="L6" s="106"/>
      <c r="M6" s="106"/>
      <c r="N6" s="106"/>
      <c r="O6" s="106" t="s">
        <v>56</v>
      </c>
      <c r="P6" s="106"/>
      <c r="Q6" s="144"/>
      <c r="R6" s="106"/>
      <c r="S6" s="144" t="s">
        <v>754</v>
      </c>
      <c r="T6" s="144" t="s">
        <v>61</v>
      </c>
      <c r="U6" s="106" t="s">
        <v>908</v>
      </c>
      <c r="V6" s="145" t="s">
        <v>33</v>
      </c>
      <c r="W6" s="144" t="s">
        <v>56</v>
      </c>
      <c r="X6" s="144"/>
      <c r="AB6" s="141">
        <v>2</v>
      </c>
      <c r="AC6" s="142" t="s">
        <v>533</v>
      </c>
      <c r="AD6" s="142" t="s">
        <v>1031</v>
      </c>
      <c r="AE6" s="366" t="str">
        <f>"GP_"&amp;AB6</f>
        <v>GP_2</v>
      </c>
      <c r="AF6" s="142" t="s">
        <v>1034</v>
      </c>
      <c r="AG6" s="366">
        <v>427</v>
      </c>
      <c r="AH6" s="141" t="str">
        <f t="shared" si="0"/>
        <v>R</v>
      </c>
      <c r="AJ6" s="142" t="s">
        <v>78</v>
      </c>
      <c r="AK6" s="142" t="s">
        <v>142</v>
      </c>
      <c r="AL6" s="142" t="s">
        <v>46</v>
      </c>
    </row>
    <row r="7" spans="1:112" ht="15.75" thickBot="1" x14ac:dyDescent="0.3">
      <c r="B7" s="147">
        <v>6</v>
      </c>
      <c r="C7" s="106"/>
      <c r="D7" s="106"/>
      <c r="E7" s="106"/>
      <c r="F7" s="147" t="s">
        <v>58</v>
      </c>
      <c r="G7" s="106"/>
      <c r="H7" s="106"/>
      <c r="I7" s="106"/>
      <c r="J7" s="106"/>
      <c r="K7" s="106"/>
      <c r="L7" s="106"/>
      <c r="M7" s="106"/>
      <c r="N7" s="106"/>
      <c r="O7" s="106" t="s">
        <v>86</v>
      </c>
      <c r="P7" s="106"/>
      <c r="Q7" s="144"/>
      <c r="R7" s="106"/>
      <c r="S7" s="144" t="s">
        <v>60</v>
      </c>
      <c r="T7" s="144" t="s">
        <v>65</v>
      </c>
      <c r="U7" s="106" t="s">
        <v>757</v>
      </c>
      <c r="V7" s="145" t="s">
        <v>684</v>
      </c>
      <c r="W7" s="144" t="s">
        <v>62</v>
      </c>
      <c r="X7" s="144"/>
      <c r="AB7" s="141">
        <v>2</v>
      </c>
      <c r="AC7" s="142" t="s">
        <v>533</v>
      </c>
      <c r="AD7" s="142" t="s">
        <v>1031</v>
      </c>
      <c r="AE7" s="366" t="str">
        <f t="shared" ref="AE7" si="2">"GP_"&amp;AB7</f>
        <v>GP_2</v>
      </c>
      <c r="AF7" s="142" t="s">
        <v>1035</v>
      </c>
      <c r="AG7" s="366">
        <v>428</v>
      </c>
      <c r="AH7" s="141" t="str">
        <f t="shared" si="0"/>
        <v>R</v>
      </c>
      <c r="AJ7" s="142" t="s">
        <v>44</v>
      </c>
      <c r="AK7" s="142" t="s">
        <v>72</v>
      </c>
      <c r="AL7" s="142" t="s">
        <v>1112</v>
      </c>
    </row>
    <row r="8" spans="1:112" ht="15.75" thickTop="1" x14ac:dyDescent="0.25">
      <c r="B8" s="147">
        <v>7</v>
      </c>
      <c r="C8" s="106"/>
      <c r="D8" s="106"/>
      <c r="E8" s="106"/>
      <c r="F8" s="147" t="s">
        <v>64</v>
      </c>
      <c r="G8" s="106"/>
      <c r="H8" s="106"/>
      <c r="I8" s="106"/>
      <c r="J8" s="106"/>
      <c r="K8" s="106"/>
      <c r="L8" s="106"/>
      <c r="M8" s="106"/>
      <c r="N8" s="106"/>
      <c r="O8" s="106"/>
      <c r="P8" s="106"/>
      <c r="Q8" s="144"/>
      <c r="R8" s="106"/>
      <c r="S8" s="144" t="s">
        <v>755</v>
      </c>
      <c r="T8" s="144" t="s">
        <v>70</v>
      </c>
      <c r="U8" s="106"/>
      <c r="V8" s="148" t="s">
        <v>24</v>
      </c>
      <c r="W8" s="144" t="s">
        <v>67</v>
      </c>
      <c r="X8" s="144"/>
      <c r="AB8" s="141">
        <v>2</v>
      </c>
      <c r="AC8" s="142" t="s">
        <v>533</v>
      </c>
      <c r="AD8" s="142" t="s">
        <v>1031</v>
      </c>
      <c r="AE8" s="366" t="str">
        <f t="shared" ref="AE8" si="3">"GP_"&amp;AB8</f>
        <v>GP_2</v>
      </c>
      <c r="AF8" s="142" t="s">
        <v>1036</v>
      </c>
      <c r="AG8" s="366">
        <v>429</v>
      </c>
      <c r="AH8" s="141" t="str">
        <f t="shared" si="0"/>
        <v>R</v>
      </c>
      <c r="AJ8" s="142" t="s">
        <v>230</v>
      </c>
      <c r="AK8" s="142" t="s">
        <v>480</v>
      </c>
      <c r="AL8" s="142" t="s">
        <v>37</v>
      </c>
    </row>
    <row r="9" spans="1:112" x14ac:dyDescent="0.25">
      <c r="B9" s="147">
        <v>8</v>
      </c>
      <c r="C9" s="106"/>
      <c r="D9" s="106"/>
      <c r="E9" s="106"/>
      <c r="F9" s="147" t="s">
        <v>69</v>
      </c>
      <c r="G9" s="106"/>
      <c r="H9" s="106"/>
      <c r="I9" s="106"/>
      <c r="J9" s="106"/>
      <c r="K9" s="106"/>
      <c r="L9" s="106"/>
      <c r="M9" s="106"/>
      <c r="N9" s="106"/>
      <c r="O9" s="106"/>
      <c r="P9" s="106"/>
      <c r="Q9" s="144"/>
      <c r="R9" s="106"/>
      <c r="S9" s="144" t="s">
        <v>756</v>
      </c>
      <c r="T9" s="144"/>
      <c r="U9" s="106"/>
      <c r="V9" s="149" t="s">
        <v>34</v>
      </c>
      <c r="W9" s="144" t="s">
        <v>71</v>
      </c>
      <c r="X9" s="144"/>
      <c r="AB9" s="141">
        <v>2</v>
      </c>
      <c r="AC9" s="142" t="s">
        <v>533</v>
      </c>
      <c r="AD9" s="142" t="s">
        <v>1031</v>
      </c>
      <c r="AE9" s="366" t="str">
        <f t="shared" si="1"/>
        <v>GP_2</v>
      </c>
      <c r="AF9" s="142" t="s">
        <v>1037</v>
      </c>
      <c r="AG9" s="366">
        <v>430</v>
      </c>
      <c r="AH9" s="141" t="str">
        <f t="shared" si="0"/>
        <v>R</v>
      </c>
      <c r="AJ9" s="142" t="s">
        <v>162</v>
      </c>
      <c r="AK9" s="142" t="s">
        <v>345</v>
      </c>
      <c r="AL9" s="142" t="s">
        <v>46</v>
      </c>
    </row>
    <row r="10" spans="1:112" ht="15.75" thickBot="1" x14ac:dyDescent="0.3">
      <c r="B10" s="147">
        <v>9</v>
      </c>
      <c r="C10" s="106"/>
      <c r="D10" s="106"/>
      <c r="E10" s="106"/>
      <c r="F10" s="147" t="s">
        <v>75</v>
      </c>
      <c r="G10" s="106"/>
      <c r="H10" s="106"/>
      <c r="I10" s="239"/>
      <c r="J10" s="106"/>
      <c r="L10" s="106"/>
      <c r="M10" s="106"/>
      <c r="N10" s="106"/>
      <c r="O10" s="106"/>
      <c r="P10" s="106"/>
      <c r="Q10" s="144"/>
      <c r="R10" s="106"/>
      <c r="S10" s="144"/>
      <c r="T10" s="144"/>
      <c r="U10" s="106"/>
      <c r="V10" s="149" t="s">
        <v>905</v>
      </c>
      <c r="W10" s="144" t="s">
        <v>76</v>
      </c>
      <c r="X10" s="144"/>
      <c r="AB10" s="141">
        <v>2</v>
      </c>
      <c r="AC10" s="142" t="s">
        <v>533</v>
      </c>
      <c r="AD10" s="142" t="s">
        <v>1031</v>
      </c>
      <c r="AE10" s="366" t="str">
        <f t="shared" si="1"/>
        <v>GP_2</v>
      </c>
      <c r="AF10" s="142" t="s">
        <v>1038</v>
      </c>
      <c r="AG10" s="366">
        <v>431</v>
      </c>
      <c r="AH10" s="141" t="str">
        <f t="shared" si="0"/>
        <v>R</v>
      </c>
      <c r="AJ10" s="142" t="s">
        <v>147</v>
      </c>
      <c r="AK10" s="142" t="s">
        <v>321</v>
      </c>
      <c r="AL10" s="142" t="s">
        <v>27</v>
      </c>
    </row>
    <row r="11" spans="1:112" x14ac:dyDescent="0.25">
      <c r="B11" s="147">
        <v>10</v>
      </c>
      <c r="C11" s="106"/>
      <c r="D11" s="106"/>
      <c r="E11" s="106"/>
      <c r="F11" s="147" t="s">
        <v>79</v>
      </c>
      <c r="G11" s="106"/>
      <c r="H11" s="238"/>
      <c r="I11" s="241" t="s">
        <v>821</v>
      </c>
      <c r="J11" s="147"/>
      <c r="K11" s="106"/>
      <c r="L11" s="106"/>
      <c r="M11" s="106"/>
      <c r="N11" s="106"/>
      <c r="O11" s="106"/>
      <c r="P11" s="106"/>
      <c r="Q11" s="144"/>
      <c r="R11" s="106"/>
      <c r="S11" s="144"/>
      <c r="T11" s="144"/>
      <c r="U11" s="106"/>
      <c r="V11" s="149" t="s">
        <v>907</v>
      </c>
      <c r="W11" s="144" t="s">
        <v>80</v>
      </c>
      <c r="X11" s="144"/>
      <c r="AB11" s="141">
        <v>3</v>
      </c>
      <c r="AC11" s="142" t="s">
        <v>72</v>
      </c>
      <c r="AD11" s="142" t="s">
        <v>44</v>
      </c>
      <c r="AE11" s="366" t="str">
        <f t="shared" si="1"/>
        <v>GP_3</v>
      </c>
      <c r="AF11" s="142" t="s">
        <v>73</v>
      </c>
      <c r="AG11" s="366">
        <v>31</v>
      </c>
      <c r="AH11" s="141" t="str">
        <f t="shared" si="0"/>
        <v>R</v>
      </c>
      <c r="AJ11" s="142" t="s">
        <v>114</v>
      </c>
      <c r="AK11" s="142" t="s">
        <v>251</v>
      </c>
      <c r="AL11" s="142" t="s">
        <v>27</v>
      </c>
    </row>
    <row r="12" spans="1:112" ht="15.75" thickBot="1" x14ac:dyDescent="0.3">
      <c r="B12" s="147">
        <v>11</v>
      </c>
      <c r="C12" s="106"/>
      <c r="D12" s="106"/>
      <c r="E12" s="106"/>
      <c r="F12" s="147" t="s">
        <v>82</v>
      </c>
      <c r="G12" s="106"/>
      <c r="H12" s="238"/>
      <c r="I12" s="242">
        <v>999</v>
      </c>
      <c r="J12" s="147"/>
      <c r="K12" s="106"/>
      <c r="L12" s="106"/>
      <c r="M12" s="106"/>
      <c r="N12" s="106"/>
      <c r="O12" s="106"/>
      <c r="P12" s="106"/>
      <c r="Q12" s="144"/>
      <c r="R12" s="106"/>
      <c r="S12" s="144"/>
      <c r="T12" s="144"/>
      <c r="U12" s="106"/>
      <c r="V12" s="321" t="s">
        <v>989</v>
      </c>
      <c r="W12" s="144" t="s">
        <v>83</v>
      </c>
      <c r="X12" s="144"/>
      <c r="AB12" s="141">
        <v>3</v>
      </c>
      <c r="AC12" s="142" t="s">
        <v>72</v>
      </c>
      <c r="AD12" s="142" t="s">
        <v>44</v>
      </c>
      <c r="AE12" s="366" t="str">
        <f t="shared" si="1"/>
        <v>GP_3</v>
      </c>
      <c r="AF12" s="142" t="s">
        <v>77</v>
      </c>
      <c r="AG12" s="366">
        <v>49</v>
      </c>
      <c r="AH12" s="141" t="str">
        <f t="shared" si="0"/>
        <v>R</v>
      </c>
      <c r="AJ12" s="142" t="s">
        <v>201</v>
      </c>
      <c r="AK12" s="142" t="s">
        <v>432</v>
      </c>
      <c r="AL12" s="142" t="s">
        <v>1112</v>
      </c>
    </row>
    <row r="13" spans="1:112" x14ac:dyDescent="0.25">
      <c r="B13" s="147">
        <v>12</v>
      </c>
      <c r="C13" s="106"/>
      <c r="D13" s="106"/>
      <c r="E13" s="106"/>
      <c r="F13" s="147" t="s">
        <v>85</v>
      </c>
      <c r="G13" s="106"/>
      <c r="H13" s="106"/>
      <c r="I13" s="240"/>
      <c r="J13" s="106"/>
      <c r="K13" s="106"/>
      <c r="L13" s="106"/>
      <c r="M13" s="106"/>
      <c r="N13" s="106"/>
      <c r="O13" s="106"/>
      <c r="P13" s="106"/>
      <c r="Q13" s="144"/>
      <c r="R13" s="106"/>
      <c r="S13" s="144"/>
      <c r="T13" s="144"/>
      <c r="U13" s="106"/>
      <c r="V13" s="321" t="s">
        <v>990</v>
      </c>
      <c r="W13" s="144" t="s">
        <v>86</v>
      </c>
      <c r="X13" s="144"/>
      <c r="AB13" s="141">
        <v>4</v>
      </c>
      <c r="AC13" s="142" t="s">
        <v>1040</v>
      </c>
      <c r="AD13" s="142" t="s">
        <v>1039</v>
      </c>
      <c r="AE13" s="366" t="str">
        <f t="shared" si="1"/>
        <v>GP_4</v>
      </c>
      <c r="AF13" s="142" t="s">
        <v>1042</v>
      </c>
      <c r="AG13" s="366">
        <v>411</v>
      </c>
      <c r="AH13" s="141" t="str">
        <f t="shared" si="0"/>
        <v>Avalado</v>
      </c>
      <c r="AJ13" s="367" t="s">
        <v>1084</v>
      </c>
      <c r="AK13" s="367" t="s">
        <v>1085</v>
      </c>
      <c r="AL13" s="367" t="s">
        <v>1041</v>
      </c>
    </row>
    <row r="14" spans="1:112" x14ac:dyDescent="0.25">
      <c r="B14" s="147">
        <v>13</v>
      </c>
      <c r="C14" s="106"/>
      <c r="D14" s="106"/>
      <c r="E14" s="106"/>
      <c r="F14" s="147" t="s">
        <v>88</v>
      </c>
      <c r="G14" s="106"/>
      <c r="H14" s="106"/>
      <c r="I14" s="106"/>
      <c r="J14" s="106"/>
      <c r="K14" s="106"/>
      <c r="L14" s="106"/>
      <c r="M14" s="106"/>
      <c r="N14" s="106"/>
      <c r="O14" s="106"/>
      <c r="P14" s="106"/>
      <c r="Q14" s="144"/>
      <c r="R14" s="106"/>
      <c r="S14" s="144"/>
      <c r="T14" s="144"/>
      <c r="U14" s="106"/>
      <c r="V14" s="149" t="s">
        <v>33</v>
      </c>
      <c r="W14" s="144"/>
      <c r="X14" s="144"/>
      <c r="AB14" s="141">
        <v>4</v>
      </c>
      <c r="AC14" s="142" t="s">
        <v>1040</v>
      </c>
      <c r="AD14" s="142" t="s">
        <v>1039</v>
      </c>
      <c r="AE14" s="366" t="str">
        <f t="shared" si="1"/>
        <v>GP_4</v>
      </c>
      <c r="AF14" s="142" t="s">
        <v>1043</v>
      </c>
      <c r="AG14" s="366">
        <v>412</v>
      </c>
      <c r="AH14" s="141" t="str">
        <f t="shared" si="0"/>
        <v>Avalado</v>
      </c>
      <c r="AJ14" s="142" t="s">
        <v>203</v>
      </c>
      <c r="AK14" s="142" t="s">
        <v>438</v>
      </c>
      <c r="AL14" s="142" t="s">
        <v>37</v>
      </c>
    </row>
    <row r="15" spans="1:112" x14ac:dyDescent="0.25">
      <c r="B15" s="147">
        <v>14</v>
      </c>
      <c r="C15" s="106"/>
      <c r="D15" s="106"/>
      <c r="E15" s="106"/>
      <c r="F15" s="147" t="s">
        <v>91</v>
      </c>
      <c r="G15" s="106"/>
      <c r="H15" s="106"/>
      <c r="I15" s="106" t="s">
        <v>859</v>
      </c>
      <c r="J15" s="106"/>
      <c r="K15" s="106"/>
      <c r="L15" s="106"/>
      <c r="M15" s="106"/>
      <c r="N15" s="106"/>
      <c r="O15" s="106"/>
      <c r="P15" s="106"/>
      <c r="Q15" s="144"/>
      <c r="R15" s="106"/>
      <c r="S15" s="144"/>
      <c r="T15" s="144"/>
      <c r="U15" s="106"/>
      <c r="V15" s="149" t="s">
        <v>684</v>
      </c>
      <c r="W15" s="144"/>
      <c r="X15" s="144"/>
      <c r="AB15" s="141">
        <v>4</v>
      </c>
      <c r="AC15" s="142" t="s">
        <v>1040</v>
      </c>
      <c r="AD15" s="142" t="s">
        <v>1039</v>
      </c>
      <c r="AE15" s="366" t="str">
        <f t="shared" si="1"/>
        <v>GP_4</v>
      </c>
      <c r="AF15" s="142" t="s">
        <v>1044</v>
      </c>
      <c r="AG15" s="366">
        <v>413</v>
      </c>
      <c r="AH15" s="141" t="str">
        <f t="shared" si="0"/>
        <v>Avalado</v>
      </c>
      <c r="AJ15" s="142" t="s">
        <v>206</v>
      </c>
      <c r="AK15" s="142" t="s">
        <v>440</v>
      </c>
      <c r="AL15" s="142" t="s">
        <v>46</v>
      </c>
    </row>
    <row r="16" spans="1:112" x14ac:dyDescent="0.25">
      <c r="B16" s="147">
        <v>15</v>
      </c>
      <c r="C16" s="106"/>
      <c r="D16" s="106"/>
      <c r="E16" s="106"/>
      <c r="F16" s="147" t="s">
        <v>95</v>
      </c>
      <c r="G16" s="106"/>
      <c r="H16" s="106"/>
      <c r="I16" s="337" t="s">
        <v>965</v>
      </c>
      <c r="J16" s="106"/>
      <c r="K16" s="106" t="s">
        <v>735</v>
      </c>
      <c r="L16" s="106" t="s">
        <v>48</v>
      </c>
      <c r="M16" s="106">
        <v>12</v>
      </c>
      <c r="N16" s="106">
        <v>15</v>
      </c>
      <c r="O16" s="106"/>
      <c r="P16" s="106"/>
      <c r="Q16" s="144"/>
      <c r="R16" s="106"/>
      <c r="S16" s="144"/>
      <c r="T16" s="144"/>
      <c r="U16" s="106"/>
      <c r="V16" s="151" t="s">
        <v>89</v>
      </c>
      <c r="W16" s="144"/>
      <c r="X16" s="144"/>
      <c r="AB16" s="141">
        <v>4</v>
      </c>
      <c r="AC16" s="142" t="s">
        <v>1040</v>
      </c>
      <c r="AD16" s="142" t="s">
        <v>1039</v>
      </c>
      <c r="AE16" s="366" t="str">
        <f t="shared" ref="AE16" si="4">"GP_"&amp;AB16</f>
        <v>GP_4</v>
      </c>
      <c r="AF16" s="142" t="s">
        <v>1045</v>
      </c>
      <c r="AG16" s="366">
        <v>414</v>
      </c>
      <c r="AH16" s="141" t="str">
        <f t="shared" si="0"/>
        <v>Avalado</v>
      </c>
      <c r="AJ16" s="367" t="s">
        <v>1048</v>
      </c>
      <c r="AK16" s="367" t="s">
        <v>1049</v>
      </c>
      <c r="AL16" s="367" t="s">
        <v>1041</v>
      </c>
    </row>
    <row r="17" spans="2:38" x14ac:dyDescent="0.25">
      <c r="B17" s="147">
        <v>16</v>
      </c>
      <c r="C17" s="106"/>
      <c r="D17" s="106"/>
      <c r="E17" s="106"/>
      <c r="F17" s="147" t="s">
        <v>97</v>
      </c>
      <c r="G17" s="106"/>
      <c r="H17" s="106"/>
      <c r="I17" s="106"/>
      <c r="J17" s="106"/>
      <c r="K17" s="106" t="s">
        <v>736</v>
      </c>
      <c r="L17" s="106" t="s">
        <v>54</v>
      </c>
      <c r="M17" s="106">
        <v>6</v>
      </c>
      <c r="N17" s="106">
        <v>10</v>
      </c>
      <c r="O17" s="106"/>
      <c r="P17" s="106"/>
      <c r="Q17" s="144"/>
      <c r="R17" s="106"/>
      <c r="S17" s="144"/>
      <c r="T17" s="144"/>
      <c r="U17" s="106"/>
      <c r="V17" s="151" t="s">
        <v>34</v>
      </c>
      <c r="W17" s="144"/>
      <c r="X17" s="144"/>
      <c r="AB17" s="141">
        <v>4</v>
      </c>
      <c r="AC17" s="142" t="s">
        <v>1040</v>
      </c>
      <c r="AD17" s="142" t="s">
        <v>1039</v>
      </c>
      <c r="AE17" s="366" t="str">
        <f t="shared" si="1"/>
        <v>GP_4</v>
      </c>
      <c r="AF17" s="142" t="s">
        <v>1046</v>
      </c>
      <c r="AG17" s="366">
        <v>415</v>
      </c>
      <c r="AH17" s="141" t="str">
        <f t="shared" si="0"/>
        <v>Avalado</v>
      </c>
      <c r="AJ17" s="367" t="s">
        <v>1039</v>
      </c>
      <c r="AK17" s="367" t="s">
        <v>1040</v>
      </c>
      <c r="AL17" s="367" t="s">
        <v>1041</v>
      </c>
    </row>
    <row r="18" spans="2:38" x14ac:dyDescent="0.25">
      <c r="B18" s="147">
        <v>17</v>
      </c>
      <c r="C18" s="106"/>
      <c r="D18" s="106"/>
      <c r="E18" s="106"/>
      <c r="F18" s="147" t="s">
        <v>100</v>
      </c>
      <c r="G18" s="106"/>
      <c r="H18" s="106"/>
      <c r="I18" s="106"/>
      <c r="J18" s="106"/>
      <c r="K18" s="106" t="s">
        <v>737</v>
      </c>
      <c r="L18" s="106" t="s">
        <v>692</v>
      </c>
      <c r="M18" s="106">
        <v>36</v>
      </c>
      <c r="N18" s="106">
        <v>600</v>
      </c>
      <c r="O18" s="106"/>
      <c r="P18" s="106"/>
      <c r="Q18" s="144"/>
      <c r="R18" s="106"/>
      <c r="S18" s="144"/>
      <c r="T18" s="144"/>
      <c r="U18" s="106"/>
      <c r="V18" s="151" t="s">
        <v>33</v>
      </c>
      <c r="W18" s="144"/>
      <c r="X18" s="144"/>
      <c r="AB18" s="141">
        <v>5</v>
      </c>
      <c r="AC18" s="142" t="s">
        <v>92</v>
      </c>
      <c r="AD18" s="142" t="s">
        <v>57</v>
      </c>
      <c r="AE18" s="366" t="str">
        <f t="shared" si="1"/>
        <v>GP_5</v>
      </c>
      <c r="AF18" s="142" t="s">
        <v>93</v>
      </c>
      <c r="AG18" s="366">
        <v>54</v>
      </c>
      <c r="AH18" s="141" t="str">
        <f t="shared" si="0"/>
        <v>D</v>
      </c>
      <c r="AJ18" s="142" t="s">
        <v>154</v>
      </c>
      <c r="AK18" s="142" t="s">
        <v>335</v>
      </c>
      <c r="AL18" s="142" t="s">
        <v>37</v>
      </c>
    </row>
    <row r="19" spans="2:38" x14ac:dyDescent="0.25">
      <c r="B19" s="147">
        <v>18</v>
      </c>
      <c r="C19" s="106"/>
      <c r="D19" s="106"/>
      <c r="E19" s="106"/>
      <c r="F19" s="147" t="s">
        <v>104</v>
      </c>
      <c r="G19" s="106"/>
      <c r="H19" s="106"/>
      <c r="I19" s="106"/>
      <c r="J19" s="106"/>
      <c r="K19" s="106" t="s">
        <v>738</v>
      </c>
      <c r="L19" s="106" t="s">
        <v>812</v>
      </c>
      <c r="M19" s="106">
        <v>12</v>
      </c>
      <c r="N19" s="106">
        <v>0</v>
      </c>
      <c r="O19" s="106"/>
      <c r="P19" s="106"/>
      <c r="Q19" s="144"/>
      <c r="R19" s="106"/>
      <c r="S19" s="144"/>
      <c r="T19" s="144"/>
      <c r="V19" s="150" t="s">
        <v>98</v>
      </c>
      <c r="W19" s="144"/>
      <c r="X19" s="144"/>
      <c r="AB19" s="141">
        <v>5</v>
      </c>
      <c r="AC19" s="142" t="s">
        <v>92</v>
      </c>
      <c r="AD19" s="142" t="s">
        <v>57</v>
      </c>
      <c r="AE19" s="366" t="str">
        <f t="shared" si="1"/>
        <v>GP_5</v>
      </c>
      <c r="AF19" s="142" t="s">
        <v>1033</v>
      </c>
      <c r="AG19" s="366">
        <v>55</v>
      </c>
      <c r="AH19" s="141" t="str">
        <f t="shared" si="0"/>
        <v>D</v>
      </c>
      <c r="AJ19" s="142" t="s">
        <v>125</v>
      </c>
      <c r="AK19" s="142" t="s">
        <v>274</v>
      </c>
      <c r="AL19" s="142" t="s">
        <v>37</v>
      </c>
    </row>
    <row r="20" spans="2:38" x14ac:dyDescent="0.25">
      <c r="B20" s="147">
        <v>19</v>
      </c>
      <c r="C20" s="106"/>
      <c r="D20" s="106"/>
      <c r="E20" s="106"/>
      <c r="F20" s="147" t="s">
        <v>107</v>
      </c>
      <c r="G20" s="106"/>
      <c r="H20" s="106"/>
      <c r="I20" s="106"/>
      <c r="J20" s="106"/>
      <c r="K20" s="106"/>
      <c r="L20" s="106"/>
      <c r="M20" s="106"/>
      <c r="N20" s="106"/>
      <c r="O20" s="106"/>
      <c r="P20" s="106"/>
      <c r="Q20" s="144"/>
      <c r="R20" s="106"/>
      <c r="S20" s="144"/>
      <c r="T20" s="144"/>
      <c r="U20" s="106"/>
      <c r="V20" s="150" t="s">
        <v>101</v>
      </c>
      <c r="W20" s="144"/>
      <c r="X20" s="144"/>
      <c r="AB20" s="141">
        <v>5</v>
      </c>
      <c r="AC20" s="142" t="s">
        <v>92</v>
      </c>
      <c r="AD20" s="142" t="s">
        <v>57</v>
      </c>
      <c r="AE20" s="366" t="str">
        <f t="shared" si="1"/>
        <v>GP_5</v>
      </c>
      <c r="AF20" s="142" t="s">
        <v>1032</v>
      </c>
      <c r="AG20" s="366">
        <v>56</v>
      </c>
      <c r="AH20" s="141" t="str">
        <f t="shared" si="0"/>
        <v>D</v>
      </c>
      <c r="AJ20" s="142" t="s">
        <v>140</v>
      </c>
      <c r="AK20" s="142" t="s">
        <v>310</v>
      </c>
      <c r="AL20" s="142" t="s">
        <v>37</v>
      </c>
    </row>
    <row r="21" spans="2:38" x14ac:dyDescent="0.25">
      <c r="B21" s="147">
        <v>20</v>
      </c>
      <c r="C21" s="106"/>
      <c r="D21" s="106"/>
      <c r="E21" s="106"/>
      <c r="F21" s="147" t="s">
        <v>111</v>
      </c>
      <c r="G21" s="106"/>
      <c r="H21" s="106"/>
      <c r="I21" s="106"/>
      <c r="J21" s="106"/>
      <c r="K21" s="106"/>
      <c r="L21" s="106"/>
      <c r="M21" s="106"/>
      <c r="N21" s="106"/>
      <c r="O21" s="106"/>
      <c r="P21" s="106"/>
      <c r="Q21" s="144"/>
      <c r="R21" s="106"/>
      <c r="S21" s="144"/>
      <c r="T21" s="144"/>
      <c r="U21" s="106"/>
      <c r="V21" s="150" t="s">
        <v>42</v>
      </c>
      <c r="W21" s="144"/>
      <c r="X21" s="144"/>
      <c r="AB21" s="141">
        <v>6</v>
      </c>
      <c r="AC21" s="142" t="s">
        <v>102</v>
      </c>
      <c r="AD21" s="142" t="s">
        <v>63</v>
      </c>
      <c r="AE21" s="366" t="str">
        <f t="shared" si="1"/>
        <v>GP_6</v>
      </c>
      <c r="AF21" s="142" t="s">
        <v>103</v>
      </c>
      <c r="AG21" s="366">
        <v>13</v>
      </c>
      <c r="AH21" s="141" t="str">
        <f t="shared" si="0"/>
        <v>C</v>
      </c>
      <c r="AJ21" s="142" t="s">
        <v>63</v>
      </c>
      <c r="AK21" s="142" t="s">
        <v>102</v>
      </c>
      <c r="AL21" s="142" t="s">
        <v>37</v>
      </c>
    </row>
    <row r="22" spans="2:38" x14ac:dyDescent="0.25">
      <c r="B22" s="147">
        <v>21</v>
      </c>
      <c r="C22" s="106"/>
      <c r="D22" s="106"/>
      <c r="E22" s="106"/>
      <c r="F22" s="236" t="s">
        <v>890</v>
      </c>
      <c r="G22" s="106"/>
      <c r="H22" s="106"/>
      <c r="I22" s="106"/>
      <c r="J22" s="106"/>
      <c r="K22" s="106"/>
      <c r="L22" s="106"/>
      <c r="M22" s="106"/>
      <c r="N22" s="106"/>
      <c r="O22" s="106"/>
      <c r="P22" s="106"/>
      <c r="Q22" s="144"/>
      <c r="R22" s="106"/>
      <c r="S22" s="144"/>
      <c r="T22" s="144"/>
      <c r="U22" s="106"/>
      <c r="V22" s="152" t="s">
        <v>108</v>
      </c>
      <c r="W22" s="144"/>
      <c r="X22" s="144"/>
      <c r="AB22" s="141">
        <v>6</v>
      </c>
      <c r="AC22" s="142" t="s">
        <v>102</v>
      </c>
      <c r="AD22" s="142" t="s">
        <v>63</v>
      </c>
      <c r="AE22" s="366" t="str">
        <f t="shared" si="1"/>
        <v>GP_6</v>
      </c>
      <c r="AF22" s="142" t="s">
        <v>105</v>
      </c>
      <c r="AG22" s="366">
        <v>57</v>
      </c>
      <c r="AH22" s="141" t="str">
        <f t="shared" si="0"/>
        <v>C</v>
      </c>
      <c r="AJ22" s="142" t="s">
        <v>971</v>
      </c>
      <c r="AK22" s="142" t="s">
        <v>1008</v>
      </c>
      <c r="AL22" s="142" t="s">
        <v>1112</v>
      </c>
    </row>
    <row r="23" spans="2:38" x14ac:dyDescent="0.25">
      <c r="B23" s="147">
        <v>22</v>
      </c>
      <c r="C23" s="106"/>
      <c r="D23" s="106"/>
      <c r="E23" s="106"/>
      <c r="F23" s="147" t="s">
        <v>115</v>
      </c>
      <c r="G23" s="106"/>
      <c r="H23" s="106"/>
      <c r="I23" s="106"/>
      <c r="J23" s="106"/>
      <c r="K23" s="106"/>
      <c r="L23" s="106"/>
      <c r="M23" s="106"/>
      <c r="N23" s="106"/>
      <c r="O23" s="106"/>
      <c r="P23" s="106"/>
      <c r="Q23" s="144"/>
      <c r="R23" s="106"/>
      <c r="S23" s="144"/>
      <c r="T23" s="144"/>
      <c r="U23" s="106"/>
      <c r="V23" s="152" t="s">
        <v>112</v>
      </c>
      <c r="W23" s="144"/>
      <c r="X23" s="144"/>
      <c r="AB23" s="141">
        <v>6</v>
      </c>
      <c r="AC23" s="142" t="s">
        <v>102</v>
      </c>
      <c r="AD23" s="142" t="s">
        <v>63</v>
      </c>
      <c r="AE23" s="366" t="str">
        <f t="shared" si="1"/>
        <v>GP_6</v>
      </c>
      <c r="AF23" s="142" t="s">
        <v>109</v>
      </c>
      <c r="AG23" s="366">
        <v>58</v>
      </c>
      <c r="AH23" s="141" t="str">
        <f t="shared" si="0"/>
        <v>C</v>
      </c>
      <c r="AJ23" s="142" t="s">
        <v>188</v>
      </c>
      <c r="AK23" s="142" t="s">
        <v>405</v>
      </c>
      <c r="AL23" s="142" t="s">
        <v>37</v>
      </c>
    </row>
    <row r="24" spans="2:38" x14ac:dyDescent="0.25">
      <c r="B24" s="147">
        <v>23</v>
      </c>
      <c r="C24" s="106"/>
      <c r="D24" s="106"/>
      <c r="E24" s="106"/>
      <c r="F24" s="147" t="s">
        <v>119</v>
      </c>
      <c r="G24" s="106"/>
      <c r="H24" s="106"/>
      <c r="I24" s="106"/>
      <c r="J24" s="106"/>
      <c r="K24" s="106"/>
      <c r="L24" s="106"/>
      <c r="M24" s="106"/>
      <c r="N24" s="106"/>
      <c r="O24" s="106"/>
      <c r="P24" s="106"/>
      <c r="Q24" s="144"/>
      <c r="R24" s="106"/>
      <c r="S24" s="144"/>
      <c r="T24" s="144"/>
      <c r="U24" s="106"/>
      <c r="V24" s="152" t="s">
        <v>42</v>
      </c>
      <c r="W24" s="144"/>
      <c r="X24" s="144"/>
      <c r="AB24" s="141">
        <v>6</v>
      </c>
      <c r="AC24" s="142" t="s">
        <v>102</v>
      </c>
      <c r="AD24" s="142" t="s">
        <v>63</v>
      </c>
      <c r="AE24" s="366" t="str">
        <f t="shared" si="1"/>
        <v>GP_6</v>
      </c>
      <c r="AF24" s="142" t="s">
        <v>113</v>
      </c>
      <c r="AG24" s="366">
        <v>59</v>
      </c>
      <c r="AH24" s="141" t="str">
        <f t="shared" si="0"/>
        <v>C</v>
      </c>
      <c r="AJ24" s="142" t="s">
        <v>210</v>
      </c>
      <c r="AK24" s="142" t="s">
        <v>1012</v>
      </c>
      <c r="AL24" s="142" t="s">
        <v>1112</v>
      </c>
    </row>
    <row r="25" spans="2:38" x14ac:dyDescent="0.25">
      <c r="B25" s="147">
        <v>24</v>
      </c>
      <c r="C25" s="106"/>
      <c r="D25" s="106"/>
      <c r="E25" s="106"/>
      <c r="F25" s="147" t="s">
        <v>122</v>
      </c>
      <c r="G25" s="106"/>
      <c r="I25" s="106"/>
      <c r="J25" s="106"/>
      <c r="K25" s="106"/>
      <c r="L25" s="106"/>
      <c r="M25" s="106"/>
      <c r="N25" s="106"/>
      <c r="O25" s="106"/>
      <c r="P25" s="106"/>
      <c r="Q25" s="144"/>
      <c r="R25" s="106"/>
      <c r="S25" s="144"/>
      <c r="T25" s="144"/>
      <c r="U25" s="106"/>
      <c r="V25" s="144"/>
      <c r="W25" s="144"/>
      <c r="X25" s="144"/>
      <c r="AB25" s="141">
        <v>7</v>
      </c>
      <c r="AC25" s="142" t="s">
        <v>116</v>
      </c>
      <c r="AD25" s="142" t="s">
        <v>68</v>
      </c>
      <c r="AE25" s="366" t="str">
        <f t="shared" si="1"/>
        <v>GP_7</v>
      </c>
      <c r="AF25" t="s">
        <v>977</v>
      </c>
      <c r="AG25" s="366" t="s">
        <v>978</v>
      </c>
      <c r="AH25" s="141" t="str">
        <f t="shared" si="0"/>
        <v>B</v>
      </c>
      <c r="AJ25" s="142" t="s">
        <v>84</v>
      </c>
      <c r="AK25" s="142" t="s">
        <v>163</v>
      </c>
      <c r="AL25" s="142" t="s">
        <v>37</v>
      </c>
    </row>
    <row r="26" spans="2:38" x14ac:dyDescent="0.25">
      <c r="B26" s="147">
        <v>25</v>
      </c>
      <c r="C26" s="106"/>
      <c r="D26" s="106"/>
      <c r="E26" s="106"/>
      <c r="F26" s="147" t="s">
        <v>126</v>
      </c>
      <c r="G26" s="106"/>
      <c r="H26" s="106"/>
      <c r="I26" s="106"/>
      <c r="J26" s="106"/>
      <c r="K26" s="106"/>
      <c r="L26" s="106"/>
      <c r="M26" s="106"/>
      <c r="N26" s="106"/>
      <c r="O26" s="106"/>
      <c r="P26" s="106"/>
      <c r="Q26" s="144"/>
      <c r="R26" s="106"/>
      <c r="S26" s="144"/>
      <c r="T26" s="144"/>
      <c r="U26" s="106"/>
      <c r="V26" s="144"/>
      <c r="W26" s="144"/>
      <c r="X26" s="144"/>
      <c r="AB26" s="141">
        <v>7</v>
      </c>
      <c r="AC26" s="142" t="s">
        <v>116</v>
      </c>
      <c r="AD26" s="142" t="s">
        <v>68</v>
      </c>
      <c r="AE26" s="366" t="str">
        <f t="shared" si="1"/>
        <v>GP_7</v>
      </c>
      <c r="AF26" s="142" t="s">
        <v>120</v>
      </c>
      <c r="AG26" s="366">
        <v>12</v>
      </c>
      <c r="AH26" s="141" t="str">
        <f t="shared" si="0"/>
        <v>B</v>
      </c>
      <c r="AJ26" s="142" t="s">
        <v>144</v>
      </c>
      <c r="AK26" s="142" t="s">
        <v>317</v>
      </c>
      <c r="AL26" s="142" t="s">
        <v>46</v>
      </c>
    </row>
    <row r="27" spans="2:38" x14ac:dyDescent="0.25">
      <c r="B27" s="147">
        <v>26</v>
      </c>
      <c r="C27" s="106"/>
      <c r="D27" s="106"/>
      <c r="E27" s="106"/>
      <c r="F27" s="147" t="s">
        <v>129</v>
      </c>
      <c r="G27" s="106"/>
      <c r="H27" s="106"/>
      <c r="I27" s="106"/>
      <c r="J27" s="106"/>
      <c r="K27" s="106"/>
      <c r="L27" s="106"/>
      <c r="M27" s="106"/>
      <c r="N27" s="106"/>
      <c r="O27" s="106"/>
      <c r="P27" s="106"/>
      <c r="Q27" s="144"/>
      <c r="R27" s="106"/>
      <c r="S27" s="144"/>
      <c r="T27" s="144"/>
      <c r="U27" s="106"/>
      <c r="V27" s="144"/>
      <c r="W27" s="144"/>
      <c r="X27" s="144"/>
      <c r="AB27" s="141">
        <v>7</v>
      </c>
      <c r="AC27" s="142" t="s">
        <v>116</v>
      </c>
      <c r="AD27" s="142" t="s">
        <v>68</v>
      </c>
      <c r="AE27" s="366" t="str">
        <f t="shared" si="1"/>
        <v>GP_7</v>
      </c>
      <c r="AF27" s="142" t="s">
        <v>117</v>
      </c>
      <c r="AG27" s="366">
        <v>11</v>
      </c>
      <c r="AH27" s="141" t="str">
        <f t="shared" si="0"/>
        <v>B</v>
      </c>
      <c r="AJ27" s="142" t="s">
        <v>972</v>
      </c>
      <c r="AK27" s="142" t="s">
        <v>1023</v>
      </c>
      <c r="AL27" s="142" t="s">
        <v>1112</v>
      </c>
    </row>
    <row r="28" spans="2:38" x14ac:dyDescent="0.25">
      <c r="B28" s="147">
        <v>27</v>
      </c>
      <c r="C28" s="106"/>
      <c r="D28" s="106"/>
      <c r="E28" s="106"/>
      <c r="F28" s="147" t="s">
        <v>132</v>
      </c>
      <c r="G28" s="106"/>
      <c r="H28" s="106"/>
      <c r="I28" s="106"/>
      <c r="J28" s="106"/>
      <c r="K28" s="106"/>
      <c r="L28" s="106"/>
      <c r="M28" s="106"/>
      <c r="N28" s="106"/>
      <c r="O28" s="106"/>
      <c r="P28" s="106"/>
      <c r="Q28" s="144"/>
      <c r="R28" s="106"/>
      <c r="S28" s="144"/>
      <c r="T28" s="144"/>
      <c r="U28" s="106"/>
      <c r="V28" s="144"/>
      <c r="W28" s="144"/>
      <c r="X28" s="144"/>
      <c r="AB28" s="141">
        <v>7</v>
      </c>
      <c r="AC28" s="142" t="s">
        <v>116</v>
      </c>
      <c r="AD28" s="142" t="s">
        <v>68</v>
      </c>
      <c r="AE28" s="366" t="str">
        <f t="shared" si="1"/>
        <v>GP_7</v>
      </c>
      <c r="AF28" s="142" t="s">
        <v>979</v>
      </c>
      <c r="AG28" s="366" t="s">
        <v>978</v>
      </c>
      <c r="AH28" s="141" t="str">
        <f t="shared" si="0"/>
        <v>B</v>
      </c>
      <c r="AJ28" s="142" t="s">
        <v>184</v>
      </c>
      <c r="AK28" s="142" t="s">
        <v>388</v>
      </c>
      <c r="AL28" s="142" t="s">
        <v>37</v>
      </c>
    </row>
    <row r="29" spans="2:38" x14ac:dyDescent="0.25">
      <c r="B29" s="147">
        <v>28</v>
      </c>
      <c r="C29" s="106"/>
      <c r="D29" s="106"/>
      <c r="E29" s="106"/>
      <c r="F29" s="147" t="s">
        <v>135</v>
      </c>
      <c r="G29" s="106"/>
      <c r="H29" s="106"/>
      <c r="I29" s="106"/>
      <c r="J29" s="106"/>
      <c r="K29" s="106"/>
      <c r="L29" s="106"/>
      <c r="M29" s="106"/>
      <c r="N29" s="106"/>
      <c r="O29" s="106"/>
      <c r="P29" s="106"/>
      <c r="Q29" s="144"/>
      <c r="R29" s="106"/>
      <c r="S29" s="144"/>
      <c r="T29" s="144"/>
      <c r="U29" s="106"/>
      <c r="V29" s="144"/>
      <c r="W29" s="144"/>
      <c r="X29" s="144"/>
      <c r="AB29" s="141">
        <v>7</v>
      </c>
      <c r="AC29" s="142" t="s">
        <v>116</v>
      </c>
      <c r="AD29" s="142" t="s">
        <v>68</v>
      </c>
      <c r="AE29" s="366" t="str">
        <f t="shared" si="1"/>
        <v>GP_7</v>
      </c>
      <c r="AF29" s="142" t="s">
        <v>980</v>
      </c>
      <c r="AG29" s="366" t="s">
        <v>978</v>
      </c>
      <c r="AH29" s="141" t="str">
        <f t="shared" si="0"/>
        <v>B</v>
      </c>
      <c r="AJ29" s="142" t="s">
        <v>843</v>
      </c>
      <c r="AK29" s="142" t="s">
        <v>1007</v>
      </c>
      <c r="AL29" s="142" t="s">
        <v>1112</v>
      </c>
    </row>
    <row r="30" spans="2:38" x14ac:dyDescent="0.25">
      <c r="B30" s="147">
        <v>29</v>
      </c>
      <c r="C30" s="106"/>
      <c r="D30" s="106"/>
      <c r="E30" s="106"/>
      <c r="F30" s="147" t="s">
        <v>138</v>
      </c>
      <c r="G30" s="106"/>
      <c r="H30" s="106"/>
      <c r="I30" s="106"/>
      <c r="J30" s="106"/>
      <c r="K30" s="106"/>
      <c r="L30" s="106"/>
      <c r="M30" s="106"/>
      <c r="N30" s="106"/>
      <c r="O30" s="106"/>
      <c r="P30" s="106"/>
      <c r="Q30" s="144"/>
      <c r="R30" s="106"/>
      <c r="S30" s="144"/>
      <c r="T30" s="144"/>
      <c r="U30" s="106"/>
      <c r="V30" s="144"/>
      <c r="W30" s="144"/>
      <c r="X30" s="144"/>
      <c r="AB30" s="141">
        <v>8</v>
      </c>
      <c r="AC30" s="142" t="s">
        <v>123</v>
      </c>
      <c r="AD30" s="142" t="s">
        <v>74</v>
      </c>
      <c r="AE30" s="366" t="str">
        <f t="shared" si="1"/>
        <v>GP_8</v>
      </c>
      <c r="AF30" s="142" t="s">
        <v>124</v>
      </c>
      <c r="AG30" s="366">
        <v>60</v>
      </c>
      <c r="AH30" s="141" t="str">
        <f t="shared" si="0"/>
        <v>C</v>
      </c>
      <c r="AJ30" s="142" t="s">
        <v>250</v>
      </c>
      <c r="AK30" s="142" t="s">
        <v>535</v>
      </c>
      <c r="AL30" s="142" t="s">
        <v>46</v>
      </c>
    </row>
    <row r="31" spans="2:38" x14ac:dyDescent="0.25">
      <c r="B31" s="147">
        <v>30</v>
      </c>
      <c r="C31" s="106"/>
      <c r="D31" s="106"/>
      <c r="E31" s="106"/>
      <c r="F31" s="147" t="s">
        <v>141</v>
      </c>
      <c r="G31" s="106"/>
      <c r="H31" s="106"/>
      <c r="I31" s="106"/>
      <c r="J31" s="106"/>
      <c r="K31" s="106"/>
      <c r="L31" s="106"/>
      <c r="M31" s="106"/>
      <c r="N31" s="106"/>
      <c r="O31" s="106"/>
      <c r="P31" s="106"/>
      <c r="Q31" s="144"/>
      <c r="R31" s="106"/>
      <c r="S31" s="144"/>
      <c r="T31" s="144"/>
      <c r="U31" s="106"/>
      <c r="V31" s="144"/>
      <c r="W31" s="144"/>
      <c r="X31" s="144"/>
      <c r="AB31" s="141">
        <v>8</v>
      </c>
      <c r="AC31" s="142" t="s">
        <v>123</v>
      </c>
      <c r="AD31" s="142" t="s">
        <v>74</v>
      </c>
      <c r="AE31" s="366" t="str">
        <f t="shared" si="1"/>
        <v>GP_8</v>
      </c>
      <c r="AF31" s="142" t="s">
        <v>127</v>
      </c>
      <c r="AG31" s="366">
        <v>61</v>
      </c>
      <c r="AH31" s="141" t="str">
        <f t="shared" si="0"/>
        <v>C</v>
      </c>
      <c r="AJ31" s="142" t="s">
        <v>87</v>
      </c>
      <c r="AK31" s="142" t="s">
        <v>169</v>
      </c>
      <c r="AL31" s="142" t="s">
        <v>37</v>
      </c>
    </row>
    <row r="32" spans="2:38" x14ac:dyDescent="0.25">
      <c r="B32" s="147">
        <v>31</v>
      </c>
      <c r="C32" s="106"/>
      <c r="D32" s="106"/>
      <c r="E32" s="106"/>
      <c r="F32" s="147" t="s">
        <v>145</v>
      </c>
      <c r="G32" s="106"/>
      <c r="H32" s="106"/>
      <c r="I32" s="106"/>
      <c r="J32" s="106"/>
      <c r="K32" s="106"/>
      <c r="L32" s="106"/>
      <c r="M32" s="106"/>
      <c r="N32" s="106"/>
      <c r="O32" s="106"/>
      <c r="P32" s="106"/>
      <c r="Q32" s="144"/>
      <c r="R32" s="106"/>
      <c r="S32" s="144"/>
      <c r="T32" s="144"/>
      <c r="U32" s="106"/>
      <c r="V32" s="144"/>
      <c r="W32" s="144"/>
      <c r="X32" s="144"/>
      <c r="AB32" s="141">
        <v>8</v>
      </c>
      <c r="AC32" s="142" t="s">
        <v>123</v>
      </c>
      <c r="AD32" s="142" t="s">
        <v>74</v>
      </c>
      <c r="AE32" s="366" t="str">
        <f t="shared" si="1"/>
        <v>GP_8</v>
      </c>
      <c r="AF32" s="142" t="s">
        <v>130</v>
      </c>
      <c r="AG32" s="366">
        <v>62</v>
      </c>
      <c r="AH32" s="141" t="str">
        <f t="shared" si="0"/>
        <v>C</v>
      </c>
      <c r="AJ32" s="367" t="s">
        <v>1031</v>
      </c>
      <c r="AK32" s="367" t="s">
        <v>533</v>
      </c>
      <c r="AL32" s="367" t="s">
        <v>1112</v>
      </c>
    </row>
    <row r="33" spans="2:38" x14ac:dyDescent="0.25">
      <c r="B33" s="147">
        <v>32</v>
      </c>
      <c r="C33" s="106"/>
      <c r="D33" s="106"/>
      <c r="E33" s="106"/>
      <c r="F33" s="147" t="s">
        <v>148</v>
      </c>
      <c r="G33" s="106"/>
      <c r="H33" s="106"/>
      <c r="I33" s="106"/>
      <c r="J33" s="106"/>
      <c r="K33" s="106"/>
      <c r="L33" s="106"/>
      <c r="M33" s="106"/>
      <c r="N33" s="106"/>
      <c r="O33" s="106"/>
      <c r="P33" s="106"/>
      <c r="Q33" s="144"/>
      <c r="R33" s="106"/>
      <c r="S33" s="144"/>
      <c r="T33" s="144"/>
      <c r="U33" s="106"/>
      <c r="V33" s="144"/>
      <c r="W33" s="144"/>
      <c r="X33" s="144"/>
      <c r="AB33" s="141">
        <v>8</v>
      </c>
      <c r="AC33" s="142" t="s">
        <v>123</v>
      </c>
      <c r="AD33" s="142" t="s">
        <v>74</v>
      </c>
      <c r="AE33" s="366" t="str">
        <f t="shared" si="1"/>
        <v>GP_8</v>
      </c>
      <c r="AF33" s="142" t="s">
        <v>133</v>
      </c>
      <c r="AG33" s="366">
        <v>63</v>
      </c>
      <c r="AH33" s="141" t="str">
        <f t="shared" si="0"/>
        <v>C</v>
      </c>
      <c r="AJ33" s="142" t="s">
        <v>168</v>
      </c>
      <c r="AK33" s="142" t="s">
        <v>353</v>
      </c>
      <c r="AL33" s="142" t="s">
        <v>27</v>
      </c>
    </row>
    <row r="34" spans="2:38" x14ac:dyDescent="0.25">
      <c r="B34" s="147">
        <v>33</v>
      </c>
      <c r="C34" s="106"/>
      <c r="D34" s="106"/>
      <c r="E34" s="106"/>
      <c r="F34" s="147" t="s">
        <v>151</v>
      </c>
      <c r="G34" s="106"/>
      <c r="H34" s="106"/>
      <c r="I34" s="106"/>
      <c r="J34" s="106"/>
      <c r="K34" s="106"/>
      <c r="L34" s="106"/>
      <c r="M34" s="106"/>
      <c r="N34" s="106"/>
      <c r="O34" s="106"/>
      <c r="P34" s="106"/>
      <c r="Q34" s="144"/>
      <c r="R34" s="106"/>
      <c r="S34" s="144"/>
      <c r="T34" s="144"/>
      <c r="U34" s="106"/>
      <c r="V34" s="144"/>
      <c r="W34" s="144"/>
      <c r="X34" s="144"/>
      <c r="AB34" s="141">
        <v>8</v>
      </c>
      <c r="AC34" s="142" t="s">
        <v>123</v>
      </c>
      <c r="AD34" s="142" t="s">
        <v>74</v>
      </c>
      <c r="AE34" s="366" t="str">
        <f t="shared" si="1"/>
        <v>GP_8</v>
      </c>
      <c r="AF34" s="142" t="s">
        <v>136</v>
      </c>
      <c r="AG34" s="366">
        <v>64</v>
      </c>
      <c r="AH34" s="141" t="str">
        <f t="shared" si="0"/>
        <v>C</v>
      </c>
      <c r="AJ34" s="142" t="s">
        <v>94</v>
      </c>
      <c r="AK34" s="142" t="s">
        <v>204</v>
      </c>
      <c r="AL34" s="142" t="s">
        <v>27</v>
      </c>
    </row>
    <row r="35" spans="2:38" x14ac:dyDescent="0.25">
      <c r="B35" s="147">
        <v>34</v>
      </c>
      <c r="C35" s="106"/>
      <c r="D35" s="106"/>
      <c r="E35" s="106"/>
      <c r="F35" s="147" t="s">
        <v>155</v>
      </c>
      <c r="G35" s="106"/>
      <c r="H35" s="106"/>
      <c r="I35" s="106"/>
      <c r="J35" s="106"/>
      <c r="K35" s="106"/>
      <c r="L35" s="106"/>
      <c r="M35" s="106"/>
      <c r="N35" s="106"/>
      <c r="O35" s="106"/>
      <c r="P35" s="106"/>
      <c r="Q35" s="144"/>
      <c r="R35" s="106"/>
      <c r="S35" s="144"/>
      <c r="T35" s="144"/>
      <c r="U35" s="106"/>
      <c r="V35" s="144"/>
      <c r="W35" s="144"/>
      <c r="X35" s="144"/>
      <c r="AB35" s="141">
        <v>8</v>
      </c>
      <c r="AC35" s="142" t="s">
        <v>123</v>
      </c>
      <c r="AD35" s="142" t="s">
        <v>74</v>
      </c>
      <c r="AE35" s="366" t="str">
        <f t="shared" si="1"/>
        <v>GP_8</v>
      </c>
      <c r="AF35" s="142" t="s">
        <v>139</v>
      </c>
      <c r="AG35" s="366">
        <v>65</v>
      </c>
      <c r="AH35" s="141" t="str">
        <f t="shared" si="0"/>
        <v>C</v>
      </c>
      <c r="AJ35" s="142" t="s">
        <v>110</v>
      </c>
      <c r="AK35" s="142" t="s">
        <v>245</v>
      </c>
      <c r="AL35" s="142" t="s">
        <v>37</v>
      </c>
    </row>
    <row r="36" spans="2:38" x14ac:dyDescent="0.25">
      <c r="B36" s="147">
        <v>35</v>
      </c>
      <c r="C36" s="106"/>
      <c r="D36" s="106"/>
      <c r="E36" s="106"/>
      <c r="F36" s="147" t="s">
        <v>158</v>
      </c>
      <c r="G36" s="106"/>
      <c r="H36" s="106"/>
      <c r="I36" s="106"/>
      <c r="J36" s="106"/>
      <c r="K36" s="106"/>
      <c r="L36" s="106"/>
      <c r="M36" s="106"/>
      <c r="N36" s="106"/>
      <c r="O36" s="106"/>
      <c r="P36" s="106"/>
      <c r="Q36" s="144"/>
      <c r="R36" s="106"/>
      <c r="S36" s="144"/>
      <c r="T36" s="144"/>
      <c r="U36" s="106"/>
      <c r="V36" s="144"/>
      <c r="W36" s="144"/>
      <c r="X36" s="144"/>
      <c r="AB36" s="141">
        <v>9</v>
      </c>
      <c r="AC36" s="142" t="s">
        <v>142</v>
      </c>
      <c r="AD36" s="142" t="s">
        <v>78</v>
      </c>
      <c r="AE36" s="366" t="str">
        <f t="shared" si="1"/>
        <v>GP_9</v>
      </c>
      <c r="AF36" s="142" t="s">
        <v>143</v>
      </c>
      <c r="AG36" s="366">
        <v>40</v>
      </c>
      <c r="AH36" s="141" t="str">
        <f t="shared" si="0"/>
        <v>D</v>
      </c>
      <c r="AJ36" s="367" t="s">
        <v>1066</v>
      </c>
      <c r="AK36" s="367" t="s">
        <v>1067</v>
      </c>
      <c r="AL36" s="367" t="s">
        <v>1112</v>
      </c>
    </row>
    <row r="37" spans="2:38" x14ac:dyDescent="0.25">
      <c r="B37" s="147">
        <v>36</v>
      </c>
      <c r="C37" s="106"/>
      <c r="D37" s="106"/>
      <c r="E37" s="106"/>
      <c r="F37" s="147"/>
      <c r="G37" s="106"/>
      <c r="H37" s="106"/>
      <c r="I37" s="106"/>
      <c r="J37" s="106"/>
      <c r="K37" s="106"/>
      <c r="L37" s="106"/>
      <c r="M37" s="106"/>
      <c r="N37" s="106"/>
      <c r="O37" s="106"/>
      <c r="P37" s="106"/>
      <c r="Q37" s="144"/>
      <c r="R37" s="106"/>
      <c r="S37" s="144"/>
      <c r="T37" s="144"/>
      <c r="U37" s="106"/>
      <c r="V37" s="144"/>
      <c r="W37" s="144"/>
      <c r="X37" s="144"/>
      <c r="AB37" s="141">
        <v>9</v>
      </c>
      <c r="AC37" s="142" t="s">
        <v>142</v>
      </c>
      <c r="AD37" s="142" t="s">
        <v>78</v>
      </c>
      <c r="AE37" s="366" t="str">
        <f t="shared" si="1"/>
        <v>GP_9</v>
      </c>
      <c r="AF37" s="142" t="s">
        <v>146</v>
      </c>
      <c r="AG37" s="366">
        <v>66</v>
      </c>
      <c r="AH37" s="141" t="str">
        <f t="shared" si="0"/>
        <v>D</v>
      </c>
      <c r="AJ37" s="142" t="s">
        <v>68</v>
      </c>
      <c r="AK37" s="142" t="s">
        <v>116</v>
      </c>
      <c r="AL37" s="142" t="s">
        <v>27</v>
      </c>
    </row>
    <row r="38" spans="2:38" x14ac:dyDescent="0.25">
      <c r="B38" s="147">
        <v>37</v>
      </c>
      <c r="C38" s="106"/>
      <c r="D38" s="106"/>
      <c r="E38" s="106"/>
      <c r="F38" s="147"/>
      <c r="G38" s="106"/>
      <c r="H38" s="106"/>
      <c r="I38" s="106"/>
      <c r="J38" s="106"/>
      <c r="K38" s="106"/>
      <c r="L38" s="106"/>
      <c r="M38" s="106"/>
      <c r="N38" s="106"/>
      <c r="O38" s="106"/>
      <c r="P38" s="106"/>
      <c r="Q38" s="144"/>
      <c r="R38" s="106"/>
      <c r="S38" s="144"/>
      <c r="T38" s="144"/>
      <c r="U38" s="106"/>
      <c r="V38" s="144"/>
      <c r="W38" s="144"/>
      <c r="X38" s="144"/>
      <c r="AB38" s="141">
        <v>9</v>
      </c>
      <c r="AC38" s="142" t="s">
        <v>142</v>
      </c>
      <c r="AD38" s="142" t="s">
        <v>78</v>
      </c>
      <c r="AE38" s="366" t="str">
        <f t="shared" si="1"/>
        <v>GP_9</v>
      </c>
      <c r="AF38" s="142" t="s">
        <v>149</v>
      </c>
      <c r="AG38" s="366">
        <v>67</v>
      </c>
      <c r="AH38" s="141" t="str">
        <f t="shared" si="0"/>
        <v>D</v>
      </c>
      <c r="AJ38" s="142" t="s">
        <v>242</v>
      </c>
      <c r="AK38" s="142" t="s">
        <v>517</v>
      </c>
      <c r="AL38" s="142" t="s">
        <v>37</v>
      </c>
    </row>
    <row r="39" spans="2:38" x14ac:dyDescent="0.25">
      <c r="F39" s="147"/>
      <c r="U39" s="106"/>
      <c r="V39" s="144"/>
      <c r="AB39" s="141">
        <v>10</v>
      </c>
      <c r="AC39" s="142" t="s">
        <v>152</v>
      </c>
      <c r="AD39" s="142" t="s">
        <v>81</v>
      </c>
      <c r="AE39" s="366" t="str">
        <f t="shared" si="1"/>
        <v>GP_10</v>
      </c>
      <c r="AF39" s="142" t="s">
        <v>153</v>
      </c>
      <c r="AG39" s="366">
        <v>68</v>
      </c>
      <c r="AH39" s="141" t="str">
        <f t="shared" si="0"/>
        <v>A</v>
      </c>
      <c r="AJ39" s="367" t="s">
        <v>1064</v>
      </c>
      <c r="AK39" s="367" t="s">
        <v>454</v>
      </c>
      <c r="AL39" s="367" t="s">
        <v>1041</v>
      </c>
    </row>
    <row r="40" spans="2:38" x14ac:dyDescent="0.25">
      <c r="V40" s="144"/>
      <c r="AB40" s="141">
        <v>10</v>
      </c>
      <c r="AC40" s="142" t="s">
        <v>152</v>
      </c>
      <c r="AD40" s="142" t="s">
        <v>81</v>
      </c>
      <c r="AE40" s="366" t="str">
        <f t="shared" si="1"/>
        <v>GP_10</v>
      </c>
      <c r="AF40" s="142" t="s">
        <v>156</v>
      </c>
      <c r="AG40" s="366">
        <v>69</v>
      </c>
      <c r="AH40" s="141" t="str">
        <f t="shared" si="0"/>
        <v>A</v>
      </c>
      <c r="AJ40" s="142" t="s">
        <v>171</v>
      </c>
      <c r="AK40" s="142" t="s">
        <v>359</v>
      </c>
      <c r="AL40" s="142" t="s">
        <v>1112</v>
      </c>
    </row>
    <row r="41" spans="2:38" x14ac:dyDescent="0.25">
      <c r="V41" s="144"/>
      <c r="AB41" s="141">
        <v>10</v>
      </c>
      <c r="AC41" s="142" t="s">
        <v>152</v>
      </c>
      <c r="AD41" s="142" t="s">
        <v>81</v>
      </c>
      <c r="AE41" s="366" t="str">
        <f t="shared" si="1"/>
        <v>GP_10</v>
      </c>
      <c r="AF41" s="142" t="s">
        <v>159</v>
      </c>
      <c r="AG41" s="366">
        <v>70</v>
      </c>
      <c r="AH41" s="141" t="str">
        <f t="shared" si="0"/>
        <v>A</v>
      </c>
      <c r="AJ41" s="142" t="s">
        <v>74</v>
      </c>
      <c r="AK41" s="142" t="s">
        <v>123</v>
      </c>
      <c r="AL41" s="142" t="s">
        <v>37</v>
      </c>
    </row>
    <row r="42" spans="2:38" x14ac:dyDescent="0.25">
      <c r="V42" s="144"/>
      <c r="AB42" s="141">
        <v>10</v>
      </c>
      <c r="AC42" s="142" t="s">
        <v>152</v>
      </c>
      <c r="AD42" s="142" t="s">
        <v>81</v>
      </c>
      <c r="AE42" s="366" t="str">
        <f t="shared" si="1"/>
        <v>GP_10</v>
      </c>
      <c r="AF42" s="142" t="s">
        <v>160</v>
      </c>
      <c r="AG42" s="366">
        <v>71</v>
      </c>
      <c r="AH42" s="141" t="str">
        <f t="shared" si="0"/>
        <v>A</v>
      </c>
      <c r="AJ42" s="142" t="s">
        <v>257</v>
      </c>
      <c r="AK42" s="142" t="s">
        <v>1006</v>
      </c>
      <c r="AL42" s="142" t="s">
        <v>46</v>
      </c>
    </row>
    <row r="43" spans="2:38" x14ac:dyDescent="0.25">
      <c r="AB43" s="141">
        <v>10</v>
      </c>
      <c r="AC43" s="142" t="s">
        <v>152</v>
      </c>
      <c r="AD43" s="142" t="s">
        <v>81</v>
      </c>
      <c r="AE43" s="366" t="str">
        <f t="shared" si="1"/>
        <v>GP_10</v>
      </c>
      <c r="AF43" s="142" t="s">
        <v>161</v>
      </c>
      <c r="AG43" s="366">
        <v>72</v>
      </c>
      <c r="AH43" s="141" t="str">
        <f t="shared" si="0"/>
        <v>A</v>
      </c>
      <c r="AJ43" s="367" t="s">
        <v>1026</v>
      </c>
      <c r="AK43" s="367" t="s">
        <v>375</v>
      </c>
      <c r="AL43" s="367" t="s">
        <v>1112</v>
      </c>
    </row>
    <row r="44" spans="2:38" x14ac:dyDescent="0.25">
      <c r="AB44" s="141">
        <v>11</v>
      </c>
      <c r="AC44" s="142" t="s">
        <v>163</v>
      </c>
      <c r="AD44" s="142" t="s">
        <v>84</v>
      </c>
      <c r="AE44" s="366" t="str">
        <f t="shared" si="1"/>
        <v>GP_11</v>
      </c>
      <c r="AF44" s="142" t="s">
        <v>164</v>
      </c>
      <c r="AG44" s="366">
        <v>73</v>
      </c>
      <c r="AH44" s="141" t="str">
        <f t="shared" si="0"/>
        <v>C</v>
      </c>
      <c r="AJ44" s="142" t="s">
        <v>253</v>
      </c>
      <c r="AK44" s="142" t="s">
        <v>542</v>
      </c>
      <c r="AL44" s="142" t="s">
        <v>1112</v>
      </c>
    </row>
    <row r="45" spans="2:38" x14ac:dyDescent="0.25">
      <c r="AB45" s="141">
        <v>11</v>
      </c>
      <c r="AC45" s="142" t="s">
        <v>163</v>
      </c>
      <c r="AD45" s="142" t="s">
        <v>84</v>
      </c>
      <c r="AE45" s="366" t="str">
        <f t="shared" si="1"/>
        <v>GP_11</v>
      </c>
      <c r="AF45" s="142" t="s">
        <v>165</v>
      </c>
      <c r="AG45" s="366">
        <v>74</v>
      </c>
      <c r="AH45" s="141" t="str">
        <f t="shared" si="0"/>
        <v>C</v>
      </c>
      <c r="AJ45" s="142" t="s">
        <v>134</v>
      </c>
      <c r="AK45" s="142" t="s">
        <v>295</v>
      </c>
      <c r="AL45" s="142" t="s">
        <v>811</v>
      </c>
    </row>
    <row r="46" spans="2:38" x14ac:dyDescent="0.25">
      <c r="AB46" s="141">
        <v>11</v>
      </c>
      <c r="AC46" s="142" t="s">
        <v>163</v>
      </c>
      <c r="AD46" s="142" t="s">
        <v>84</v>
      </c>
      <c r="AE46" s="366" t="str">
        <f t="shared" si="1"/>
        <v>GP_11</v>
      </c>
      <c r="AF46" s="142" t="s">
        <v>167</v>
      </c>
      <c r="AG46" s="366">
        <v>75</v>
      </c>
      <c r="AH46" s="141" t="str">
        <f t="shared" si="0"/>
        <v>C</v>
      </c>
      <c r="AJ46" s="142" t="s">
        <v>244</v>
      </c>
      <c r="AK46" s="142" t="s">
        <v>523</v>
      </c>
      <c r="AL46" s="142" t="s">
        <v>37</v>
      </c>
    </row>
    <row r="47" spans="2:38" x14ac:dyDescent="0.25">
      <c r="AB47" s="141">
        <v>12</v>
      </c>
      <c r="AC47" s="142" t="s">
        <v>169</v>
      </c>
      <c r="AD47" s="142" t="s">
        <v>87</v>
      </c>
      <c r="AE47" s="366" t="str">
        <f t="shared" si="1"/>
        <v>GP_12</v>
      </c>
      <c r="AF47" s="142" t="s">
        <v>170</v>
      </c>
      <c r="AG47" s="366">
        <v>16</v>
      </c>
      <c r="AH47" s="141" t="str">
        <f t="shared" si="0"/>
        <v>C</v>
      </c>
      <c r="AJ47" s="367" t="s">
        <v>1057</v>
      </c>
      <c r="AK47" s="367" t="s">
        <v>1058</v>
      </c>
      <c r="AL47" s="367" t="s">
        <v>1041</v>
      </c>
    </row>
    <row r="48" spans="2:38" x14ac:dyDescent="0.25">
      <c r="AB48" s="141">
        <v>12</v>
      </c>
      <c r="AC48" s="142" t="s">
        <v>169</v>
      </c>
      <c r="AD48" s="142" t="s">
        <v>87</v>
      </c>
      <c r="AE48" s="366" t="str">
        <f t="shared" si="1"/>
        <v>GP_12</v>
      </c>
      <c r="AF48" s="142" t="s">
        <v>172</v>
      </c>
      <c r="AG48" s="366">
        <v>17</v>
      </c>
      <c r="AH48" s="141" t="str">
        <f t="shared" si="0"/>
        <v>C</v>
      </c>
      <c r="AJ48" s="142" t="s">
        <v>175</v>
      </c>
      <c r="AK48" s="142" t="s">
        <v>367</v>
      </c>
      <c r="AL48" s="142" t="s">
        <v>811</v>
      </c>
    </row>
    <row r="49" spans="28:38" x14ac:dyDescent="0.25">
      <c r="AB49" s="141">
        <v>12</v>
      </c>
      <c r="AC49" s="142" t="s">
        <v>169</v>
      </c>
      <c r="AD49" s="142" t="s">
        <v>87</v>
      </c>
      <c r="AE49" s="366" t="str">
        <f t="shared" si="1"/>
        <v>GP_12</v>
      </c>
      <c r="AF49" s="142" t="s">
        <v>174</v>
      </c>
      <c r="AG49" s="366">
        <v>76</v>
      </c>
      <c r="AH49" s="141" t="str">
        <f t="shared" si="0"/>
        <v>C</v>
      </c>
      <c r="AJ49" s="367" t="s">
        <v>1069</v>
      </c>
      <c r="AK49" s="367" t="s">
        <v>1070</v>
      </c>
      <c r="AL49" s="367" t="s">
        <v>1041</v>
      </c>
    </row>
    <row r="50" spans="28:38" x14ac:dyDescent="0.25">
      <c r="AB50" s="141">
        <v>12</v>
      </c>
      <c r="AC50" s="142" t="s">
        <v>169</v>
      </c>
      <c r="AD50" s="142" t="s">
        <v>87</v>
      </c>
      <c r="AE50" s="366" t="str">
        <f t="shared" si="1"/>
        <v>GP_12</v>
      </c>
      <c r="AF50" s="142" t="s">
        <v>176</v>
      </c>
      <c r="AG50" s="366">
        <v>77</v>
      </c>
      <c r="AH50" s="141" t="str">
        <f t="shared" si="0"/>
        <v>C</v>
      </c>
      <c r="AJ50" s="142" t="s">
        <v>240</v>
      </c>
      <c r="AK50" s="142" t="s">
        <v>509</v>
      </c>
      <c r="AL50" s="142" t="s">
        <v>37</v>
      </c>
    </row>
    <row r="51" spans="28:38" x14ac:dyDescent="0.25">
      <c r="AB51" s="141">
        <v>12</v>
      </c>
      <c r="AC51" s="142" t="s">
        <v>169</v>
      </c>
      <c r="AD51" s="142" t="s">
        <v>87</v>
      </c>
      <c r="AE51" s="366" t="str">
        <f t="shared" si="1"/>
        <v>GP_12</v>
      </c>
      <c r="AF51" s="142" t="s">
        <v>177</v>
      </c>
      <c r="AG51" s="366">
        <v>78</v>
      </c>
      <c r="AH51" s="141" t="str">
        <f t="shared" si="0"/>
        <v>C</v>
      </c>
      <c r="AJ51" s="142" t="s">
        <v>234</v>
      </c>
      <c r="AK51" s="142" t="s">
        <v>493</v>
      </c>
      <c r="AL51" s="142" t="s">
        <v>46</v>
      </c>
    </row>
    <row r="52" spans="28:38" x14ac:dyDescent="0.25">
      <c r="AB52" s="141">
        <v>12</v>
      </c>
      <c r="AC52" s="142" t="s">
        <v>169</v>
      </c>
      <c r="AD52" s="142" t="s">
        <v>87</v>
      </c>
      <c r="AE52" s="366" t="str">
        <f t="shared" si="1"/>
        <v>GP_12</v>
      </c>
      <c r="AF52" s="142" t="s">
        <v>178</v>
      </c>
      <c r="AG52" s="366">
        <v>79</v>
      </c>
      <c r="AH52" s="141" t="str">
        <f t="shared" si="0"/>
        <v>C</v>
      </c>
      <c r="AJ52" s="142" t="s">
        <v>131</v>
      </c>
      <c r="AK52" s="142" t="s">
        <v>291</v>
      </c>
      <c r="AL52" s="142" t="s">
        <v>37</v>
      </c>
    </row>
    <row r="53" spans="28:38" x14ac:dyDescent="0.25">
      <c r="AB53" s="141">
        <v>12</v>
      </c>
      <c r="AC53" s="142" t="s">
        <v>169</v>
      </c>
      <c r="AD53" s="142" t="s">
        <v>87</v>
      </c>
      <c r="AE53" s="366" t="str">
        <f t="shared" si="1"/>
        <v>GP_12</v>
      </c>
      <c r="AF53" s="142" t="s">
        <v>179</v>
      </c>
      <c r="AG53" s="366">
        <v>80</v>
      </c>
      <c r="AH53" s="141" t="str">
        <f t="shared" si="0"/>
        <v>C</v>
      </c>
      <c r="AJ53" s="142" t="s">
        <v>150</v>
      </c>
      <c r="AK53" s="142" t="s">
        <v>332</v>
      </c>
      <c r="AL53" s="142" t="s">
        <v>37</v>
      </c>
    </row>
    <row r="54" spans="28:38" x14ac:dyDescent="0.25">
      <c r="AB54" s="141">
        <v>12</v>
      </c>
      <c r="AC54" s="142" t="s">
        <v>169</v>
      </c>
      <c r="AD54" s="142" t="s">
        <v>87</v>
      </c>
      <c r="AE54" s="366" t="str">
        <f t="shared" si="1"/>
        <v>GP_12</v>
      </c>
      <c r="AF54" s="142" t="s">
        <v>181</v>
      </c>
      <c r="AG54" s="366">
        <v>81</v>
      </c>
      <c r="AH54" s="141" t="str">
        <f t="shared" si="0"/>
        <v>C</v>
      </c>
      <c r="AJ54" s="142" t="s">
        <v>255</v>
      </c>
      <c r="AK54" s="142" t="s">
        <v>1005</v>
      </c>
      <c r="AL54" s="142" t="s">
        <v>1112</v>
      </c>
    </row>
    <row r="55" spans="28:38" x14ac:dyDescent="0.25">
      <c r="AB55" s="141">
        <v>12</v>
      </c>
      <c r="AC55" s="142" t="s">
        <v>169</v>
      </c>
      <c r="AD55" s="142" t="s">
        <v>87</v>
      </c>
      <c r="AE55" s="366" t="str">
        <f t="shared" si="1"/>
        <v>GP_12</v>
      </c>
      <c r="AF55" s="142" t="s">
        <v>183</v>
      </c>
      <c r="AG55" s="366">
        <v>82</v>
      </c>
      <c r="AH55" s="141" t="str">
        <f t="shared" si="0"/>
        <v>C</v>
      </c>
      <c r="AJ55" s="142" t="s">
        <v>215</v>
      </c>
      <c r="AK55" s="142" t="s">
        <v>1003</v>
      </c>
      <c r="AL55" s="142" t="s">
        <v>46</v>
      </c>
    </row>
    <row r="56" spans="28:38" x14ac:dyDescent="0.25">
      <c r="AB56" s="141">
        <v>12</v>
      </c>
      <c r="AC56" s="142" t="s">
        <v>169</v>
      </c>
      <c r="AD56" s="142" t="s">
        <v>87</v>
      </c>
      <c r="AE56" s="366" t="str">
        <f t="shared" si="1"/>
        <v>GP_12</v>
      </c>
      <c r="AF56" s="142" t="s">
        <v>185</v>
      </c>
      <c r="AG56" s="366">
        <v>83</v>
      </c>
      <c r="AH56" s="141" t="str">
        <f t="shared" si="0"/>
        <v>C</v>
      </c>
      <c r="AJ56" s="142" t="s">
        <v>157</v>
      </c>
      <c r="AK56" s="142" t="s">
        <v>340</v>
      </c>
      <c r="AL56" s="142" t="s">
        <v>37</v>
      </c>
    </row>
    <row r="57" spans="28:38" x14ac:dyDescent="0.25">
      <c r="AB57" s="141">
        <v>12</v>
      </c>
      <c r="AC57" s="142" t="s">
        <v>169</v>
      </c>
      <c r="AD57" s="142" t="s">
        <v>87</v>
      </c>
      <c r="AE57" s="366" t="str">
        <f t="shared" si="1"/>
        <v>GP_12</v>
      </c>
      <c r="AF57" s="142" t="s">
        <v>187</v>
      </c>
      <c r="AG57" s="366">
        <v>84</v>
      </c>
      <c r="AH57" s="141" t="str">
        <f t="shared" si="0"/>
        <v>C</v>
      </c>
      <c r="AJ57" s="142" t="s">
        <v>190</v>
      </c>
      <c r="AK57" s="142" t="s">
        <v>414</v>
      </c>
      <c r="AL57" s="142" t="s">
        <v>37</v>
      </c>
    </row>
    <row r="58" spans="28:38" x14ac:dyDescent="0.25">
      <c r="AB58" s="141">
        <v>12</v>
      </c>
      <c r="AC58" s="142" t="s">
        <v>169</v>
      </c>
      <c r="AD58" s="142" t="s">
        <v>87</v>
      </c>
      <c r="AE58" s="366" t="str">
        <f t="shared" si="1"/>
        <v>GP_12</v>
      </c>
      <c r="AF58" s="142" t="s">
        <v>189</v>
      </c>
      <c r="AG58" s="366">
        <v>86</v>
      </c>
      <c r="AH58" s="141" t="str">
        <f t="shared" si="0"/>
        <v>C</v>
      </c>
      <c r="AJ58" s="142" t="s">
        <v>238</v>
      </c>
      <c r="AK58" s="142" t="s">
        <v>501</v>
      </c>
      <c r="AL58" s="142" t="s">
        <v>37</v>
      </c>
    </row>
    <row r="59" spans="28:38" x14ac:dyDescent="0.25">
      <c r="AB59" s="141">
        <v>12</v>
      </c>
      <c r="AC59" s="142" t="s">
        <v>169</v>
      </c>
      <c r="AD59" s="142" t="s">
        <v>87</v>
      </c>
      <c r="AE59" s="366" t="str">
        <f t="shared" si="1"/>
        <v>GP_12</v>
      </c>
      <c r="AF59" s="142" t="s">
        <v>191</v>
      </c>
      <c r="AG59" s="366">
        <v>87</v>
      </c>
      <c r="AH59" s="141" t="str">
        <f t="shared" si="0"/>
        <v>C</v>
      </c>
      <c r="AJ59" s="142" t="s">
        <v>216</v>
      </c>
      <c r="AK59" s="142" t="s">
        <v>1004</v>
      </c>
      <c r="AL59" s="142" t="s">
        <v>1112</v>
      </c>
    </row>
    <row r="60" spans="28:38" x14ac:dyDescent="0.25">
      <c r="AB60" s="141">
        <v>12</v>
      </c>
      <c r="AC60" s="142" t="s">
        <v>169</v>
      </c>
      <c r="AD60" s="142" t="s">
        <v>87</v>
      </c>
      <c r="AE60" s="366" t="str">
        <f t="shared" si="1"/>
        <v>GP_12</v>
      </c>
      <c r="AF60" s="142" t="s">
        <v>193</v>
      </c>
      <c r="AG60" s="366">
        <v>88</v>
      </c>
      <c r="AH60" s="141" t="str">
        <f t="shared" si="0"/>
        <v>C</v>
      </c>
      <c r="AJ60" s="142" t="s">
        <v>81</v>
      </c>
      <c r="AK60" s="142" t="s">
        <v>152</v>
      </c>
      <c r="AL60" s="142" t="s">
        <v>1113</v>
      </c>
    </row>
    <row r="61" spans="28:38" x14ac:dyDescent="0.25">
      <c r="AB61" s="141">
        <v>13</v>
      </c>
      <c r="AC61" s="142" t="s">
        <v>195</v>
      </c>
      <c r="AD61" s="142" t="s">
        <v>90</v>
      </c>
      <c r="AE61" s="366" t="str">
        <f t="shared" si="1"/>
        <v>GP_13</v>
      </c>
      <c r="AF61" s="142" t="s">
        <v>196</v>
      </c>
      <c r="AG61" s="366">
        <v>3</v>
      </c>
      <c r="AH61" s="141" t="str">
        <f t="shared" si="0"/>
        <v>C</v>
      </c>
      <c r="AJ61" s="142" t="s">
        <v>90</v>
      </c>
      <c r="AK61" s="142" t="s">
        <v>195</v>
      </c>
      <c r="AL61" s="142" t="s">
        <v>37</v>
      </c>
    </row>
    <row r="62" spans="28:38" x14ac:dyDescent="0.25">
      <c r="AB62" s="141">
        <v>13</v>
      </c>
      <c r="AC62" s="142" t="s">
        <v>195</v>
      </c>
      <c r="AD62" s="142" t="s">
        <v>90</v>
      </c>
      <c r="AE62" s="366" t="str">
        <f t="shared" si="1"/>
        <v>GP_13</v>
      </c>
      <c r="AF62" s="142" t="s">
        <v>198</v>
      </c>
      <c r="AG62" s="366">
        <v>28</v>
      </c>
      <c r="AH62" s="141" t="str">
        <f t="shared" si="0"/>
        <v>C</v>
      </c>
      <c r="AJ62" s="142" t="s">
        <v>235</v>
      </c>
      <c r="AK62" s="142" t="s">
        <v>470</v>
      </c>
      <c r="AL62" s="142" t="s">
        <v>37</v>
      </c>
    </row>
    <row r="63" spans="28:38" x14ac:dyDescent="0.25">
      <c r="AB63" s="141">
        <v>13</v>
      </c>
      <c r="AC63" s="142" t="s">
        <v>195</v>
      </c>
      <c r="AD63" s="142" t="s">
        <v>90</v>
      </c>
      <c r="AE63" s="366" t="str">
        <f t="shared" si="1"/>
        <v>GP_13</v>
      </c>
      <c r="AF63" s="142" t="s">
        <v>200</v>
      </c>
      <c r="AG63" s="366">
        <v>90</v>
      </c>
      <c r="AH63" s="141" t="str">
        <f t="shared" si="0"/>
        <v>C</v>
      </c>
      <c r="AJ63" s="142" t="s">
        <v>128</v>
      </c>
      <c r="AK63" s="142" t="s">
        <v>285</v>
      </c>
      <c r="AL63" s="142" t="s">
        <v>37</v>
      </c>
    </row>
    <row r="64" spans="28:38" x14ac:dyDescent="0.25">
      <c r="AB64" s="141">
        <v>13</v>
      </c>
      <c r="AC64" s="142" t="s">
        <v>195</v>
      </c>
      <c r="AD64" s="142" t="s">
        <v>90</v>
      </c>
      <c r="AE64" s="366" t="str">
        <f t="shared" si="1"/>
        <v>GP_13</v>
      </c>
      <c r="AF64" s="142" t="s">
        <v>202</v>
      </c>
      <c r="AG64" s="366">
        <v>109</v>
      </c>
      <c r="AH64" s="141" t="str">
        <f t="shared" si="0"/>
        <v>C</v>
      </c>
      <c r="AJ64" s="142" t="s">
        <v>96</v>
      </c>
      <c r="AK64" s="142" t="s">
        <v>217</v>
      </c>
      <c r="AL64" s="142" t="s">
        <v>1112</v>
      </c>
    </row>
    <row r="65" spans="28:38" x14ac:dyDescent="0.25">
      <c r="AB65" s="141">
        <v>14</v>
      </c>
      <c r="AC65" s="142" t="s">
        <v>204</v>
      </c>
      <c r="AD65" s="142" t="s">
        <v>94</v>
      </c>
      <c r="AE65" s="366" t="str">
        <f t="shared" si="1"/>
        <v>GP_14</v>
      </c>
      <c r="AF65" s="142" t="s">
        <v>205</v>
      </c>
      <c r="AG65" s="366">
        <v>91</v>
      </c>
      <c r="AH65" s="141" t="str">
        <f t="shared" si="0"/>
        <v>B</v>
      </c>
      <c r="AJ65" s="142" t="s">
        <v>121</v>
      </c>
      <c r="AK65" s="142" t="s">
        <v>265</v>
      </c>
      <c r="AL65" s="142" t="s">
        <v>27</v>
      </c>
    </row>
    <row r="66" spans="28:38" x14ac:dyDescent="0.25">
      <c r="AB66" s="141">
        <v>14</v>
      </c>
      <c r="AC66" s="142" t="s">
        <v>204</v>
      </c>
      <c r="AD66" s="142" t="s">
        <v>94</v>
      </c>
      <c r="AE66" s="366" t="str">
        <f t="shared" si="1"/>
        <v>GP_14</v>
      </c>
      <c r="AF66" s="142" t="s">
        <v>207</v>
      </c>
      <c r="AG66" s="366">
        <v>92</v>
      </c>
      <c r="AH66" s="141" t="str">
        <f t="shared" ref="AH66:AH129" si="5">VLOOKUP($AC66,$AK$1:$AL$74,2,0)</f>
        <v>B</v>
      </c>
      <c r="AJ66" s="142" t="s">
        <v>166</v>
      </c>
      <c r="AK66" s="142" t="s">
        <v>349</v>
      </c>
      <c r="AL66" s="142" t="s">
        <v>46</v>
      </c>
    </row>
    <row r="67" spans="28:38" x14ac:dyDescent="0.25">
      <c r="AB67" s="141">
        <v>14</v>
      </c>
      <c r="AC67" s="142" t="s">
        <v>204</v>
      </c>
      <c r="AD67" s="142" t="s">
        <v>94</v>
      </c>
      <c r="AE67" s="366" t="str">
        <f t="shared" si="1"/>
        <v>GP_14</v>
      </c>
      <c r="AF67" s="142" t="s">
        <v>209</v>
      </c>
      <c r="AG67" s="366">
        <v>95</v>
      </c>
      <c r="AH67" s="141" t="str">
        <f t="shared" si="5"/>
        <v>B</v>
      </c>
      <c r="AJ67" s="142" t="s">
        <v>137</v>
      </c>
      <c r="AK67" s="142" t="s">
        <v>301</v>
      </c>
      <c r="AL67" s="142" t="s">
        <v>37</v>
      </c>
    </row>
    <row r="68" spans="28:38" x14ac:dyDescent="0.25">
      <c r="AB68" s="141">
        <v>14</v>
      </c>
      <c r="AC68" s="142" t="s">
        <v>204</v>
      </c>
      <c r="AD68" s="142" t="s">
        <v>94</v>
      </c>
      <c r="AE68" s="366" t="str">
        <f t="shared" si="1"/>
        <v>GP_14</v>
      </c>
      <c r="AF68" s="142" t="s">
        <v>211</v>
      </c>
      <c r="AG68" s="366">
        <v>96</v>
      </c>
      <c r="AH68" s="141" t="str">
        <f t="shared" si="5"/>
        <v>B</v>
      </c>
      <c r="AJ68" s="142" t="s">
        <v>57</v>
      </c>
      <c r="AK68" s="142" t="s">
        <v>92</v>
      </c>
      <c r="AL68" s="142" t="s">
        <v>46</v>
      </c>
    </row>
    <row r="69" spans="28:38" x14ac:dyDescent="0.25">
      <c r="AB69" s="141">
        <v>14</v>
      </c>
      <c r="AC69" s="142" t="s">
        <v>204</v>
      </c>
      <c r="AD69" s="142" t="s">
        <v>94</v>
      </c>
      <c r="AE69" s="366" t="str">
        <f t="shared" si="1"/>
        <v>GP_14</v>
      </c>
      <c r="AF69" s="142" t="s">
        <v>213</v>
      </c>
      <c r="AG69" s="366">
        <v>97</v>
      </c>
      <c r="AH69" s="141" t="str">
        <f t="shared" si="5"/>
        <v>B</v>
      </c>
      <c r="AJ69" s="142" t="s">
        <v>118</v>
      </c>
      <c r="AK69" s="142" t="s">
        <v>258</v>
      </c>
      <c r="AL69" s="142" t="s">
        <v>46</v>
      </c>
    </row>
    <row r="70" spans="28:38" x14ac:dyDescent="0.25">
      <c r="AB70" s="141">
        <v>15</v>
      </c>
      <c r="AC70" s="142" t="s">
        <v>217</v>
      </c>
      <c r="AD70" s="142" t="s">
        <v>96</v>
      </c>
      <c r="AE70" s="366" t="str">
        <f t="shared" si="1"/>
        <v>GP_15</v>
      </c>
      <c r="AF70" s="142" t="s">
        <v>218</v>
      </c>
      <c r="AG70" s="366">
        <v>101</v>
      </c>
      <c r="AH70" s="141" t="str">
        <f t="shared" si="5"/>
        <v>R</v>
      </c>
      <c r="AJ70" s="142" t="s">
        <v>186</v>
      </c>
      <c r="AK70" s="142" t="s">
        <v>397</v>
      </c>
      <c r="AL70" s="142" t="s">
        <v>37</v>
      </c>
    </row>
    <row r="71" spans="28:38" x14ac:dyDescent="0.25">
      <c r="AB71" s="141">
        <v>15</v>
      </c>
      <c r="AC71" s="142" t="s">
        <v>217</v>
      </c>
      <c r="AD71" s="142" t="s">
        <v>96</v>
      </c>
      <c r="AE71" s="366" t="str">
        <f t="shared" ref="AE71:AE138" si="6">"GP_"&amp;AB71</f>
        <v>GP_15</v>
      </c>
      <c r="AF71" s="142" t="s">
        <v>220</v>
      </c>
      <c r="AG71" s="366">
        <v>102</v>
      </c>
      <c r="AH71" s="141" t="str">
        <f t="shared" si="5"/>
        <v>R</v>
      </c>
      <c r="AJ71" s="142" t="s">
        <v>99</v>
      </c>
      <c r="AK71" s="142" t="s">
        <v>222</v>
      </c>
      <c r="AL71" s="142" t="s">
        <v>37</v>
      </c>
    </row>
    <row r="72" spans="28:38" x14ac:dyDescent="0.25">
      <c r="AB72" s="141">
        <v>16</v>
      </c>
      <c r="AC72" s="142" t="s">
        <v>222</v>
      </c>
      <c r="AD72" s="142" t="s">
        <v>99</v>
      </c>
      <c r="AE72" s="366" t="str">
        <f t="shared" si="6"/>
        <v>GP_16</v>
      </c>
      <c r="AF72" s="142" t="s">
        <v>223</v>
      </c>
      <c r="AG72" s="366">
        <v>19</v>
      </c>
      <c r="AH72" s="141" t="str">
        <f t="shared" si="5"/>
        <v>C</v>
      </c>
      <c r="AJ72" s="142" t="s">
        <v>180</v>
      </c>
      <c r="AK72" s="142" t="s">
        <v>376</v>
      </c>
      <c r="AL72" s="142" t="s">
        <v>37</v>
      </c>
    </row>
    <row r="73" spans="28:38" x14ac:dyDescent="0.25">
      <c r="AB73" s="141">
        <v>16</v>
      </c>
      <c r="AC73" s="142" t="s">
        <v>222</v>
      </c>
      <c r="AD73" s="142" t="s">
        <v>99</v>
      </c>
      <c r="AE73" s="366" t="str">
        <f t="shared" si="6"/>
        <v>GP_16</v>
      </c>
      <c r="AF73" s="142" t="s">
        <v>225</v>
      </c>
      <c r="AG73" s="366">
        <v>35</v>
      </c>
      <c r="AH73" s="141" t="str">
        <f t="shared" si="5"/>
        <v>C</v>
      </c>
      <c r="AJ73" s="142" t="s">
        <v>106</v>
      </c>
      <c r="AK73" s="142" t="s">
        <v>236</v>
      </c>
      <c r="AL73" s="142" t="s">
        <v>811</v>
      </c>
    </row>
    <row r="74" spans="28:38" x14ac:dyDescent="0.25">
      <c r="AB74" s="141">
        <v>16</v>
      </c>
      <c r="AC74" s="142" t="s">
        <v>222</v>
      </c>
      <c r="AD74" s="142" t="s">
        <v>99</v>
      </c>
      <c r="AE74" s="366" t="str">
        <f t="shared" si="6"/>
        <v>GP_16</v>
      </c>
      <c r="AF74" s="142" t="s">
        <v>227</v>
      </c>
      <c r="AG74" s="366">
        <v>37</v>
      </c>
      <c r="AH74" s="141" t="str">
        <f t="shared" si="5"/>
        <v>C</v>
      </c>
      <c r="AJ74" s="142" t="s">
        <v>851</v>
      </c>
      <c r="AK74" s="142">
        <v>0</v>
      </c>
      <c r="AL74" s="142" t="e">
        <v>#N/A</v>
      </c>
    </row>
    <row r="75" spans="28:38" x14ac:dyDescent="0.25">
      <c r="AB75" s="141">
        <v>16</v>
      </c>
      <c r="AC75" s="142" t="s">
        <v>222</v>
      </c>
      <c r="AD75" s="142" t="s">
        <v>99</v>
      </c>
      <c r="AE75" s="366" t="str">
        <f t="shared" si="6"/>
        <v>GP_16</v>
      </c>
      <c r="AF75" s="142" t="s">
        <v>229</v>
      </c>
      <c r="AG75" s="366">
        <v>103</v>
      </c>
      <c r="AH75" s="141" t="str">
        <f t="shared" si="5"/>
        <v>C</v>
      </c>
    </row>
    <row r="76" spans="28:38" x14ac:dyDescent="0.25">
      <c r="AB76" s="141">
        <v>16</v>
      </c>
      <c r="AC76" s="142" t="s">
        <v>222</v>
      </c>
      <c r="AD76" s="142" t="s">
        <v>99</v>
      </c>
      <c r="AE76" s="366" t="str">
        <f t="shared" si="6"/>
        <v>GP_16</v>
      </c>
      <c r="AF76" s="142" t="s">
        <v>231</v>
      </c>
      <c r="AG76" s="366">
        <v>104</v>
      </c>
      <c r="AH76" s="141" t="str">
        <f t="shared" si="5"/>
        <v>C</v>
      </c>
    </row>
    <row r="77" spans="28:38" x14ac:dyDescent="0.25">
      <c r="AB77" s="141">
        <v>16</v>
      </c>
      <c r="AC77" s="142" t="s">
        <v>222</v>
      </c>
      <c r="AD77" s="142" t="s">
        <v>99</v>
      </c>
      <c r="AE77" s="366" t="str">
        <f t="shared" si="6"/>
        <v>GP_16</v>
      </c>
      <c r="AF77" s="142" t="s">
        <v>233</v>
      </c>
      <c r="AG77" s="366">
        <v>250</v>
      </c>
      <c r="AH77" s="141" t="str">
        <f t="shared" si="5"/>
        <v>C</v>
      </c>
    </row>
    <row r="78" spans="28:38" x14ac:dyDescent="0.25">
      <c r="AB78" s="141">
        <v>17</v>
      </c>
      <c r="AC78" s="142" t="s">
        <v>1049</v>
      </c>
      <c r="AD78" s="142" t="s">
        <v>1048</v>
      </c>
      <c r="AE78" s="366" t="str">
        <f t="shared" si="6"/>
        <v>GP_17</v>
      </c>
      <c r="AF78" s="142" t="s">
        <v>1050</v>
      </c>
      <c r="AG78" s="366">
        <v>389</v>
      </c>
      <c r="AH78" s="141" t="str">
        <f t="shared" si="5"/>
        <v>Avalado</v>
      </c>
    </row>
    <row r="79" spans="28:38" x14ac:dyDescent="0.25">
      <c r="AB79" s="141">
        <v>17</v>
      </c>
      <c r="AC79" s="142" t="s">
        <v>1049</v>
      </c>
      <c r="AD79" s="142" t="s">
        <v>1048</v>
      </c>
      <c r="AE79" s="366" t="str">
        <f t="shared" si="6"/>
        <v>GP_17</v>
      </c>
      <c r="AF79" s="142" t="s">
        <v>1047</v>
      </c>
      <c r="AG79" s="366">
        <v>390</v>
      </c>
      <c r="AH79" s="141" t="str">
        <f t="shared" si="5"/>
        <v>Avalado</v>
      </c>
    </row>
    <row r="80" spans="28:38" x14ac:dyDescent="0.25">
      <c r="AB80" s="141">
        <v>17</v>
      </c>
      <c r="AC80" s="142" t="s">
        <v>1049</v>
      </c>
      <c r="AD80" s="142" t="s">
        <v>1048</v>
      </c>
      <c r="AE80" s="366" t="str">
        <f t="shared" si="6"/>
        <v>GP_17</v>
      </c>
      <c r="AF80" s="142" t="s">
        <v>1051</v>
      </c>
      <c r="AG80" s="366">
        <v>391</v>
      </c>
      <c r="AH80" s="141" t="str">
        <f t="shared" si="5"/>
        <v>Avalado</v>
      </c>
      <c r="AJ80" s="365" t="s">
        <v>197</v>
      </c>
      <c r="AK80" s="365" t="s">
        <v>1010</v>
      </c>
      <c r="AL80" s="365" t="s">
        <v>804</v>
      </c>
    </row>
    <row r="81" spans="28:38" x14ac:dyDescent="0.25">
      <c r="AB81" s="141">
        <v>17</v>
      </c>
      <c r="AC81" s="142" t="s">
        <v>1049</v>
      </c>
      <c r="AD81" s="142" t="s">
        <v>1048</v>
      </c>
      <c r="AE81" s="366" t="str">
        <f t="shared" si="6"/>
        <v>GP_17</v>
      </c>
      <c r="AF81" s="142" t="s">
        <v>1052</v>
      </c>
      <c r="AG81" s="366">
        <v>392</v>
      </c>
      <c r="AH81" s="141" t="str">
        <f t="shared" si="5"/>
        <v>Avalado</v>
      </c>
      <c r="AJ81" s="365" t="s">
        <v>194</v>
      </c>
      <c r="AK81" s="365" t="s">
        <v>1009</v>
      </c>
      <c r="AL81" s="365" t="s">
        <v>804</v>
      </c>
    </row>
    <row r="82" spans="28:38" x14ac:dyDescent="0.25">
      <c r="AB82" s="141">
        <v>17</v>
      </c>
      <c r="AC82" s="142" t="s">
        <v>1049</v>
      </c>
      <c r="AD82" s="142" t="s">
        <v>1048</v>
      </c>
      <c r="AE82" s="366" t="str">
        <f t="shared" si="6"/>
        <v>GP_17</v>
      </c>
      <c r="AF82" s="142" t="s">
        <v>1053</v>
      </c>
      <c r="AG82" s="366">
        <v>393</v>
      </c>
      <c r="AH82" s="141" t="str">
        <f t="shared" si="5"/>
        <v>Avalado</v>
      </c>
      <c r="AJ82" s="365" t="s">
        <v>199</v>
      </c>
      <c r="AK82" s="365" t="s">
        <v>1011</v>
      </c>
      <c r="AL82" s="365" t="s">
        <v>804</v>
      </c>
    </row>
    <row r="83" spans="28:38" x14ac:dyDescent="0.25">
      <c r="AB83" s="141">
        <v>18</v>
      </c>
      <c r="AC83" s="142" t="s">
        <v>236</v>
      </c>
      <c r="AD83" s="142" t="s">
        <v>106</v>
      </c>
      <c r="AE83" s="366" t="str">
        <f t="shared" si="6"/>
        <v>GP_18</v>
      </c>
      <c r="AF83" s="142" t="s">
        <v>237</v>
      </c>
      <c r="AG83" s="366">
        <v>43</v>
      </c>
      <c r="AH83" s="141" t="str">
        <f t="shared" si="5"/>
        <v>A1</v>
      </c>
      <c r="AJ83" s="365" t="s">
        <v>208</v>
      </c>
      <c r="AK83" s="365" t="s">
        <v>444</v>
      </c>
      <c r="AL83" s="365" t="s">
        <v>804</v>
      </c>
    </row>
    <row r="84" spans="28:38" x14ac:dyDescent="0.25">
      <c r="AB84" s="141">
        <v>18</v>
      </c>
      <c r="AC84" s="142" t="s">
        <v>236</v>
      </c>
      <c r="AD84" s="142" t="s">
        <v>106</v>
      </c>
      <c r="AE84" s="366" t="str">
        <f t="shared" si="6"/>
        <v>GP_18</v>
      </c>
      <c r="AF84" s="142" t="s">
        <v>239</v>
      </c>
      <c r="AG84" s="366">
        <v>106</v>
      </c>
      <c r="AH84" s="141" t="str">
        <f t="shared" si="5"/>
        <v>A1</v>
      </c>
      <c r="AJ84" s="365" t="s">
        <v>212</v>
      </c>
      <c r="AK84" s="365" t="s">
        <v>1013</v>
      </c>
      <c r="AL84" s="365" t="s">
        <v>804</v>
      </c>
    </row>
    <row r="85" spans="28:38" x14ac:dyDescent="0.25">
      <c r="AB85" s="141">
        <v>18</v>
      </c>
      <c r="AC85" s="142" t="s">
        <v>236</v>
      </c>
      <c r="AD85" s="142" t="s">
        <v>106</v>
      </c>
      <c r="AE85" s="366" t="str">
        <f t="shared" si="6"/>
        <v>GP_18</v>
      </c>
      <c r="AF85" s="142" t="s">
        <v>241</v>
      </c>
      <c r="AG85" s="366">
        <v>107</v>
      </c>
      <c r="AH85" s="141" t="str">
        <f t="shared" si="5"/>
        <v>A1</v>
      </c>
      <c r="AJ85" s="365" t="s">
        <v>214</v>
      </c>
      <c r="AK85" s="365" t="s">
        <v>1014</v>
      </c>
      <c r="AL85" s="365" t="s">
        <v>804</v>
      </c>
    </row>
    <row r="86" spans="28:38" x14ac:dyDescent="0.25">
      <c r="AB86" s="141">
        <v>18</v>
      </c>
      <c r="AC86" s="142" t="s">
        <v>236</v>
      </c>
      <c r="AD86" s="142" t="s">
        <v>106</v>
      </c>
      <c r="AE86" s="366" t="str">
        <f t="shared" si="6"/>
        <v>GP_18</v>
      </c>
      <c r="AF86" s="142" t="s">
        <v>243</v>
      </c>
      <c r="AG86" s="366">
        <v>367</v>
      </c>
      <c r="AH86" s="141" t="str">
        <f t="shared" si="5"/>
        <v>A1</v>
      </c>
      <c r="AJ86" s="365" t="s">
        <v>219</v>
      </c>
      <c r="AK86" s="365" t="s">
        <v>1015</v>
      </c>
      <c r="AL86" s="365" t="s">
        <v>804</v>
      </c>
    </row>
    <row r="87" spans="28:38" x14ac:dyDescent="0.25">
      <c r="AB87" s="141">
        <v>19</v>
      </c>
      <c r="AC87" s="142" t="s">
        <v>245</v>
      </c>
      <c r="AD87" s="142" t="s">
        <v>110</v>
      </c>
      <c r="AE87" s="366" t="str">
        <f t="shared" si="6"/>
        <v>GP_19</v>
      </c>
      <c r="AF87" s="142" t="s">
        <v>246</v>
      </c>
      <c r="AG87" s="366">
        <v>111</v>
      </c>
      <c r="AH87" s="141" t="str">
        <f t="shared" si="5"/>
        <v>C</v>
      </c>
      <c r="AJ87" s="365" t="s">
        <v>221</v>
      </c>
      <c r="AK87" s="365" t="s">
        <v>1016</v>
      </c>
      <c r="AL87" s="365" t="s">
        <v>804</v>
      </c>
    </row>
    <row r="88" spans="28:38" x14ac:dyDescent="0.25">
      <c r="AB88" s="141">
        <v>19</v>
      </c>
      <c r="AC88" s="142" t="s">
        <v>245</v>
      </c>
      <c r="AD88" s="142" t="s">
        <v>110</v>
      </c>
      <c r="AE88" s="366" t="str">
        <f t="shared" si="6"/>
        <v>GP_19</v>
      </c>
      <c r="AF88" s="142" t="s">
        <v>248</v>
      </c>
      <c r="AG88" s="366">
        <v>112</v>
      </c>
      <c r="AH88" s="141" t="str">
        <f t="shared" si="5"/>
        <v>C</v>
      </c>
      <c r="AJ88" s="365" t="s">
        <v>224</v>
      </c>
      <c r="AK88" s="365" t="s">
        <v>1017</v>
      </c>
      <c r="AL88" s="365" t="s">
        <v>804</v>
      </c>
    </row>
    <row r="89" spans="28:38" x14ac:dyDescent="0.25">
      <c r="AB89" s="141">
        <v>19</v>
      </c>
      <c r="AC89" s="142" t="s">
        <v>245</v>
      </c>
      <c r="AD89" s="142" t="s">
        <v>110</v>
      </c>
      <c r="AE89" s="366" t="str">
        <f t="shared" si="6"/>
        <v>GP_19</v>
      </c>
      <c r="AF89" s="142" t="s">
        <v>981</v>
      </c>
      <c r="AG89" s="366">
        <v>113</v>
      </c>
      <c r="AH89" s="141" t="str">
        <f t="shared" si="5"/>
        <v>C</v>
      </c>
      <c r="AJ89" s="365" t="s">
        <v>226</v>
      </c>
      <c r="AK89" s="365" t="s">
        <v>1018</v>
      </c>
      <c r="AL89" s="365" t="s">
        <v>804</v>
      </c>
    </row>
    <row r="90" spans="28:38" x14ac:dyDescent="0.25">
      <c r="AB90" s="141">
        <v>20</v>
      </c>
      <c r="AC90" s="142" t="s">
        <v>251</v>
      </c>
      <c r="AD90" s="142" t="s">
        <v>114</v>
      </c>
      <c r="AE90" s="366" t="str">
        <f t="shared" si="6"/>
        <v>GP_20</v>
      </c>
      <c r="AF90" s="142" t="s">
        <v>252</v>
      </c>
      <c r="AG90" s="366">
        <v>4</v>
      </c>
      <c r="AH90" s="141" t="str">
        <f t="shared" si="5"/>
        <v>B</v>
      </c>
      <c r="AJ90" s="365" t="s">
        <v>228</v>
      </c>
      <c r="AK90" s="365" t="s">
        <v>476</v>
      </c>
      <c r="AL90" s="365" t="s">
        <v>1024</v>
      </c>
    </row>
    <row r="91" spans="28:38" x14ac:dyDescent="0.25">
      <c r="AB91" s="141">
        <v>20</v>
      </c>
      <c r="AC91" s="142" t="s">
        <v>251</v>
      </c>
      <c r="AD91" s="142" t="s">
        <v>114</v>
      </c>
      <c r="AE91" s="366" t="str">
        <f t="shared" si="6"/>
        <v>GP_20</v>
      </c>
      <c r="AF91" s="142" t="s">
        <v>254</v>
      </c>
      <c r="AG91" s="366">
        <v>114</v>
      </c>
      <c r="AH91" s="141" t="str">
        <f t="shared" si="5"/>
        <v>B</v>
      </c>
      <c r="AJ91" s="365" t="s">
        <v>232</v>
      </c>
      <c r="AK91" s="365" t="s">
        <v>484</v>
      </c>
      <c r="AL91" s="365" t="s">
        <v>804</v>
      </c>
    </row>
    <row r="92" spans="28:38" x14ac:dyDescent="0.25">
      <c r="AB92" s="141">
        <v>20</v>
      </c>
      <c r="AC92" s="142" t="s">
        <v>251</v>
      </c>
      <c r="AD92" s="142" t="s">
        <v>114</v>
      </c>
      <c r="AE92" s="366" t="str">
        <f t="shared" si="6"/>
        <v>GP_20</v>
      </c>
      <c r="AF92" s="142" t="s">
        <v>256</v>
      </c>
      <c r="AG92" s="366">
        <v>115</v>
      </c>
      <c r="AH92" s="141" t="str">
        <f t="shared" si="5"/>
        <v>B</v>
      </c>
      <c r="AJ92" s="365" t="s">
        <v>247</v>
      </c>
      <c r="AK92" s="365" t="s">
        <v>525</v>
      </c>
      <c r="AL92" s="365" t="s">
        <v>804</v>
      </c>
    </row>
    <row r="93" spans="28:38" x14ac:dyDescent="0.25">
      <c r="AB93" s="141">
        <v>21</v>
      </c>
      <c r="AC93" s="142" t="s">
        <v>258</v>
      </c>
      <c r="AD93" s="142" t="s">
        <v>118</v>
      </c>
      <c r="AE93" s="366" t="str">
        <f t="shared" si="6"/>
        <v>GP_21</v>
      </c>
      <c r="AF93" s="142" t="s">
        <v>259</v>
      </c>
      <c r="AG93" s="366">
        <v>116</v>
      </c>
      <c r="AH93" s="141" t="str">
        <f t="shared" si="5"/>
        <v>D</v>
      </c>
      <c r="AJ93" s="365" t="s">
        <v>249</v>
      </c>
      <c r="AK93" s="365">
        <v>0</v>
      </c>
      <c r="AL93" s="365" t="s">
        <v>1024</v>
      </c>
    </row>
    <row r="94" spans="28:38" x14ac:dyDescent="0.25">
      <c r="AB94" s="141">
        <v>21</v>
      </c>
      <c r="AC94" s="142" t="s">
        <v>258</v>
      </c>
      <c r="AD94" s="142" t="s">
        <v>118</v>
      </c>
      <c r="AE94" s="366" t="str">
        <f t="shared" si="6"/>
        <v>GP_21</v>
      </c>
      <c r="AF94" s="142" t="s">
        <v>261</v>
      </c>
      <c r="AG94" s="366">
        <v>117</v>
      </c>
      <c r="AH94" s="141" t="str">
        <f t="shared" si="5"/>
        <v>D</v>
      </c>
      <c r="AJ94" s="365" t="s">
        <v>260</v>
      </c>
      <c r="AK94" s="365" t="s">
        <v>1019</v>
      </c>
      <c r="AL94" s="365" t="s">
        <v>804</v>
      </c>
    </row>
    <row r="95" spans="28:38" x14ac:dyDescent="0.25">
      <c r="AB95" s="141">
        <v>21</v>
      </c>
      <c r="AC95" s="142" t="s">
        <v>258</v>
      </c>
      <c r="AD95" s="142" t="s">
        <v>118</v>
      </c>
      <c r="AE95" s="366" t="str">
        <f t="shared" si="6"/>
        <v>GP_21</v>
      </c>
      <c r="AF95" s="142" t="s">
        <v>263</v>
      </c>
      <c r="AG95" s="366">
        <v>118</v>
      </c>
      <c r="AH95" s="141" t="str">
        <f t="shared" si="5"/>
        <v>D</v>
      </c>
      <c r="AJ95" s="365" t="s">
        <v>262</v>
      </c>
      <c r="AK95" s="365" t="s">
        <v>1020</v>
      </c>
      <c r="AL95" s="365" t="s">
        <v>804</v>
      </c>
    </row>
    <row r="96" spans="28:38" x14ac:dyDescent="0.25">
      <c r="AB96" s="141">
        <v>22</v>
      </c>
      <c r="AC96" s="142" t="s">
        <v>265</v>
      </c>
      <c r="AD96" s="142" t="s">
        <v>121</v>
      </c>
      <c r="AE96" s="366" t="str">
        <f t="shared" si="6"/>
        <v>GP_22</v>
      </c>
      <c r="AF96" s="142" t="s">
        <v>266</v>
      </c>
      <c r="AG96" s="366">
        <v>119</v>
      </c>
      <c r="AH96" s="141" t="str">
        <f t="shared" si="5"/>
        <v>B</v>
      </c>
      <c r="AJ96" s="365" t="s">
        <v>264</v>
      </c>
      <c r="AK96" s="365">
        <v>0</v>
      </c>
      <c r="AL96" s="365" t="s">
        <v>1024</v>
      </c>
    </row>
    <row r="97" spans="28:38" x14ac:dyDescent="0.25">
      <c r="AB97" s="141">
        <v>22</v>
      </c>
      <c r="AC97" s="142" t="s">
        <v>265</v>
      </c>
      <c r="AD97" s="142" t="s">
        <v>121</v>
      </c>
      <c r="AE97" s="366" t="str">
        <f t="shared" si="6"/>
        <v>GP_22</v>
      </c>
      <c r="AF97" s="142" t="s">
        <v>268</v>
      </c>
      <c r="AG97" s="366">
        <v>120</v>
      </c>
      <c r="AH97" s="141" t="str">
        <f t="shared" si="5"/>
        <v>B</v>
      </c>
      <c r="AJ97" s="365" t="s">
        <v>267</v>
      </c>
      <c r="AK97" s="365" t="s">
        <v>1021</v>
      </c>
      <c r="AL97" s="365" t="s">
        <v>804</v>
      </c>
    </row>
    <row r="98" spans="28:38" x14ac:dyDescent="0.25">
      <c r="AB98" s="141">
        <v>22</v>
      </c>
      <c r="AC98" s="142" t="s">
        <v>265</v>
      </c>
      <c r="AD98" s="142" t="s">
        <v>121</v>
      </c>
      <c r="AE98" s="366" t="str">
        <f t="shared" si="6"/>
        <v>GP_22</v>
      </c>
      <c r="AF98" s="142" t="s">
        <v>270</v>
      </c>
      <c r="AG98" s="366">
        <v>121</v>
      </c>
      <c r="AH98" s="141" t="str">
        <f t="shared" si="5"/>
        <v>B</v>
      </c>
      <c r="AJ98" s="365" t="s">
        <v>269</v>
      </c>
      <c r="AK98" s="365" t="s">
        <v>1022</v>
      </c>
      <c r="AL98" s="365" t="s">
        <v>804</v>
      </c>
    </row>
    <row r="99" spans="28:38" x14ac:dyDescent="0.25">
      <c r="AB99" s="141">
        <v>22</v>
      </c>
      <c r="AC99" s="142" t="s">
        <v>265</v>
      </c>
      <c r="AD99" s="142" t="s">
        <v>121</v>
      </c>
      <c r="AE99" s="366" t="str">
        <f t="shared" si="6"/>
        <v>GP_22</v>
      </c>
      <c r="AF99" s="142" t="s">
        <v>271</v>
      </c>
      <c r="AG99" s="366">
        <v>122</v>
      </c>
      <c r="AH99" s="141" t="str">
        <f t="shared" si="5"/>
        <v>B</v>
      </c>
    </row>
    <row r="100" spans="28:38" x14ac:dyDescent="0.25">
      <c r="AB100" s="141">
        <v>22</v>
      </c>
      <c r="AC100" s="142" t="s">
        <v>265</v>
      </c>
      <c r="AD100" s="142" t="s">
        <v>121</v>
      </c>
      <c r="AE100" s="366" t="str">
        <f t="shared" si="6"/>
        <v>GP_22</v>
      </c>
      <c r="AF100" s="142" t="s">
        <v>272</v>
      </c>
      <c r="AG100" s="366">
        <v>123</v>
      </c>
      <c r="AH100" s="141" t="str">
        <f t="shared" si="5"/>
        <v>B</v>
      </c>
    </row>
    <row r="101" spans="28:38" x14ac:dyDescent="0.25">
      <c r="AB101" s="141">
        <v>22</v>
      </c>
      <c r="AC101" s="142" t="s">
        <v>265</v>
      </c>
      <c r="AD101" s="142" t="s">
        <v>121</v>
      </c>
      <c r="AE101" s="366" t="str">
        <f t="shared" si="6"/>
        <v>GP_22</v>
      </c>
      <c r="AF101" s="142" t="s">
        <v>273</v>
      </c>
      <c r="AG101" s="366">
        <v>258</v>
      </c>
      <c r="AH101" s="141" t="str">
        <f t="shared" si="5"/>
        <v>B</v>
      </c>
    </row>
    <row r="102" spans="28:38" x14ac:dyDescent="0.25">
      <c r="AB102" s="141">
        <v>23</v>
      </c>
      <c r="AC102" s="142" t="s">
        <v>274</v>
      </c>
      <c r="AD102" s="142" t="s">
        <v>125</v>
      </c>
      <c r="AE102" s="366" t="str">
        <f t="shared" si="6"/>
        <v>GP_23</v>
      </c>
      <c r="AF102" s="142" t="s">
        <v>275</v>
      </c>
      <c r="AG102" s="366">
        <v>26</v>
      </c>
      <c r="AH102" s="141" t="str">
        <f t="shared" si="5"/>
        <v>C</v>
      </c>
    </row>
    <row r="103" spans="28:38" x14ac:dyDescent="0.25">
      <c r="AB103" s="141">
        <v>23</v>
      </c>
      <c r="AC103" s="142" t="s">
        <v>274</v>
      </c>
      <c r="AD103" s="142" t="s">
        <v>125</v>
      </c>
      <c r="AE103" s="366" t="str">
        <f t="shared" si="6"/>
        <v>GP_23</v>
      </c>
      <c r="AF103" s="142" t="s">
        <v>276</v>
      </c>
      <c r="AG103" s="366">
        <v>124</v>
      </c>
      <c r="AH103" s="141" t="str">
        <f t="shared" si="5"/>
        <v>C</v>
      </c>
    </row>
    <row r="104" spans="28:38" x14ac:dyDescent="0.25">
      <c r="AB104" s="141">
        <v>23</v>
      </c>
      <c r="AC104" s="142" t="s">
        <v>274</v>
      </c>
      <c r="AD104" s="142" t="s">
        <v>125</v>
      </c>
      <c r="AE104" s="366" t="str">
        <f t="shared" si="6"/>
        <v>GP_23</v>
      </c>
      <c r="AF104" s="142" t="s">
        <v>277</v>
      </c>
      <c r="AG104" s="366">
        <v>125</v>
      </c>
      <c r="AH104" s="141" t="str">
        <f t="shared" si="5"/>
        <v>C</v>
      </c>
    </row>
    <row r="105" spans="28:38" x14ac:dyDescent="0.25">
      <c r="AB105" s="141">
        <v>23</v>
      </c>
      <c r="AC105" s="142" t="s">
        <v>274</v>
      </c>
      <c r="AD105" s="142" t="s">
        <v>125</v>
      </c>
      <c r="AE105" s="366" t="str">
        <f t="shared" si="6"/>
        <v>GP_23</v>
      </c>
      <c r="AF105" s="142" t="s">
        <v>278</v>
      </c>
      <c r="AG105" s="366">
        <v>126</v>
      </c>
      <c r="AH105" s="141" t="str">
        <f t="shared" si="5"/>
        <v>C</v>
      </c>
    </row>
    <row r="106" spans="28:38" x14ac:dyDescent="0.25">
      <c r="AB106" s="141">
        <v>23</v>
      </c>
      <c r="AC106" s="142" t="s">
        <v>274</v>
      </c>
      <c r="AD106" s="142" t="s">
        <v>125</v>
      </c>
      <c r="AE106" s="366" t="str">
        <f t="shared" si="6"/>
        <v>GP_23</v>
      </c>
      <c r="AF106" s="142" t="s">
        <v>279</v>
      </c>
      <c r="AG106" s="366">
        <v>127</v>
      </c>
      <c r="AH106" s="141" t="str">
        <f t="shared" si="5"/>
        <v>C</v>
      </c>
    </row>
    <row r="107" spans="28:38" x14ac:dyDescent="0.25">
      <c r="AB107" s="141">
        <v>23</v>
      </c>
      <c r="AC107" s="142" t="s">
        <v>274</v>
      </c>
      <c r="AD107" s="142" t="s">
        <v>125</v>
      </c>
      <c r="AE107" s="366" t="str">
        <f t="shared" si="6"/>
        <v>GP_23</v>
      </c>
      <c r="AF107" s="142" t="s">
        <v>280</v>
      </c>
      <c r="AG107" s="366">
        <v>128</v>
      </c>
      <c r="AH107" s="141" t="str">
        <f t="shared" si="5"/>
        <v>C</v>
      </c>
    </row>
    <row r="108" spans="28:38" x14ac:dyDescent="0.25">
      <c r="AB108" s="141">
        <v>23</v>
      </c>
      <c r="AC108" s="142" t="s">
        <v>274</v>
      </c>
      <c r="AD108" s="142" t="s">
        <v>125</v>
      </c>
      <c r="AE108" s="366" t="str">
        <f t="shared" si="6"/>
        <v>GP_23</v>
      </c>
      <c r="AF108" s="142" t="s">
        <v>281</v>
      </c>
      <c r="AG108" s="366">
        <v>129</v>
      </c>
      <c r="AH108" s="141" t="str">
        <f t="shared" si="5"/>
        <v>C</v>
      </c>
    </row>
    <row r="109" spans="28:38" x14ac:dyDescent="0.25">
      <c r="AB109" s="141">
        <v>23</v>
      </c>
      <c r="AC109" s="142" t="s">
        <v>274</v>
      </c>
      <c r="AD109" s="142" t="s">
        <v>125</v>
      </c>
      <c r="AE109" s="366" t="str">
        <f t="shared" si="6"/>
        <v>GP_23</v>
      </c>
      <c r="AF109" s="142" t="s">
        <v>282</v>
      </c>
      <c r="AG109" s="366">
        <v>131</v>
      </c>
      <c r="AH109" s="141" t="str">
        <f t="shared" si="5"/>
        <v>C</v>
      </c>
    </row>
    <row r="110" spans="28:38" x14ac:dyDescent="0.25">
      <c r="AB110" s="141">
        <v>23</v>
      </c>
      <c r="AC110" s="142" t="s">
        <v>274</v>
      </c>
      <c r="AD110" s="142" t="s">
        <v>125</v>
      </c>
      <c r="AE110" s="366" t="str">
        <f t="shared" si="6"/>
        <v>GP_23</v>
      </c>
      <c r="AF110" s="142" t="s">
        <v>283</v>
      </c>
      <c r="AG110" s="366">
        <v>132</v>
      </c>
      <c r="AH110" s="141" t="str">
        <f t="shared" si="5"/>
        <v>C</v>
      </c>
    </row>
    <row r="111" spans="28:38" x14ac:dyDescent="0.25">
      <c r="AB111" s="141">
        <v>23</v>
      </c>
      <c r="AC111" s="142" t="s">
        <v>274</v>
      </c>
      <c r="AD111" s="142" t="s">
        <v>125</v>
      </c>
      <c r="AE111" s="366" t="str">
        <f t="shared" si="6"/>
        <v>GP_23</v>
      </c>
      <c r="AF111" s="142" t="s">
        <v>284</v>
      </c>
      <c r="AG111" s="366">
        <v>257</v>
      </c>
      <c r="AH111" s="141" t="str">
        <f t="shared" si="5"/>
        <v>C</v>
      </c>
    </row>
    <row r="112" spans="28:38" x14ac:dyDescent="0.25">
      <c r="AB112" s="141">
        <v>24</v>
      </c>
      <c r="AC112" s="142" t="s">
        <v>285</v>
      </c>
      <c r="AD112" s="142" t="s">
        <v>128</v>
      </c>
      <c r="AE112" s="366" t="str">
        <f t="shared" si="6"/>
        <v>GP_24</v>
      </c>
      <c r="AF112" s="142" t="s">
        <v>286</v>
      </c>
      <c r="AG112" s="366">
        <v>33</v>
      </c>
      <c r="AH112" s="141" t="str">
        <f t="shared" si="5"/>
        <v>C</v>
      </c>
    </row>
    <row r="113" spans="28:34" x14ac:dyDescent="0.25">
      <c r="AB113" s="141">
        <v>24</v>
      </c>
      <c r="AC113" s="142" t="s">
        <v>285</v>
      </c>
      <c r="AD113" s="142" t="s">
        <v>128</v>
      </c>
      <c r="AE113" s="366" t="str">
        <f t="shared" si="6"/>
        <v>GP_24</v>
      </c>
      <c r="AF113" s="142" t="s">
        <v>287</v>
      </c>
      <c r="AG113" s="366">
        <v>138</v>
      </c>
      <c r="AH113" s="141" t="str">
        <f t="shared" si="5"/>
        <v>C</v>
      </c>
    </row>
    <row r="114" spans="28:34" x14ac:dyDescent="0.25">
      <c r="AB114" s="141">
        <v>24</v>
      </c>
      <c r="AC114" s="142" t="s">
        <v>285</v>
      </c>
      <c r="AD114" s="142" t="s">
        <v>128</v>
      </c>
      <c r="AE114" s="366" t="str">
        <f t="shared" si="6"/>
        <v>GP_24</v>
      </c>
      <c r="AF114" s="142" t="s">
        <v>288</v>
      </c>
      <c r="AG114" s="366">
        <v>139</v>
      </c>
      <c r="AH114" s="141" t="str">
        <f t="shared" si="5"/>
        <v>C</v>
      </c>
    </row>
    <row r="115" spans="28:34" x14ac:dyDescent="0.25">
      <c r="AB115" s="141">
        <v>24</v>
      </c>
      <c r="AC115" s="142" t="s">
        <v>285</v>
      </c>
      <c r="AD115" s="142" t="s">
        <v>128</v>
      </c>
      <c r="AE115" s="366" t="str">
        <f t="shared" si="6"/>
        <v>GP_24</v>
      </c>
      <c r="AF115" s="142" t="s">
        <v>289</v>
      </c>
      <c r="AG115" s="366">
        <v>140</v>
      </c>
      <c r="AH115" s="141" t="str">
        <f t="shared" si="5"/>
        <v>C</v>
      </c>
    </row>
    <row r="116" spans="28:34" x14ac:dyDescent="0.25">
      <c r="AB116" s="141">
        <v>24</v>
      </c>
      <c r="AC116" s="142" t="s">
        <v>285</v>
      </c>
      <c r="AD116" s="142" t="s">
        <v>128</v>
      </c>
      <c r="AE116" s="366" t="str">
        <f t="shared" si="6"/>
        <v>GP_24</v>
      </c>
      <c r="AF116" s="142" t="s">
        <v>290</v>
      </c>
      <c r="AG116" s="366">
        <v>357</v>
      </c>
      <c r="AH116" s="141" t="str">
        <f t="shared" si="5"/>
        <v>C</v>
      </c>
    </row>
    <row r="117" spans="28:34" x14ac:dyDescent="0.25">
      <c r="AB117" s="141">
        <v>25</v>
      </c>
      <c r="AC117" s="142" t="s">
        <v>291</v>
      </c>
      <c r="AD117" s="142" t="s">
        <v>131</v>
      </c>
      <c r="AE117" s="366" t="str">
        <f t="shared" si="6"/>
        <v>GP_25</v>
      </c>
      <c r="AF117" s="142" t="s">
        <v>292</v>
      </c>
      <c r="AG117" s="366">
        <v>1</v>
      </c>
      <c r="AH117" s="141" t="str">
        <f t="shared" si="5"/>
        <v>C</v>
      </c>
    </row>
    <row r="118" spans="28:34" x14ac:dyDescent="0.25">
      <c r="AB118" s="141">
        <v>25</v>
      </c>
      <c r="AC118" s="142" t="s">
        <v>291</v>
      </c>
      <c r="AD118" s="142" t="s">
        <v>131</v>
      </c>
      <c r="AE118" s="366" t="str">
        <f t="shared" si="6"/>
        <v>GP_25</v>
      </c>
      <c r="AF118" s="142" t="s">
        <v>293</v>
      </c>
      <c r="AG118" s="366">
        <v>2</v>
      </c>
      <c r="AH118" s="141" t="str">
        <f t="shared" si="5"/>
        <v>C</v>
      </c>
    </row>
    <row r="119" spans="28:34" x14ac:dyDescent="0.25">
      <c r="AB119" s="141">
        <v>25</v>
      </c>
      <c r="AC119" s="142" t="s">
        <v>291</v>
      </c>
      <c r="AD119" s="142" t="s">
        <v>131</v>
      </c>
      <c r="AE119" s="366" t="str">
        <f t="shared" si="6"/>
        <v>GP_25</v>
      </c>
      <c r="AF119" s="142" t="s">
        <v>294</v>
      </c>
      <c r="AG119" s="366">
        <v>141</v>
      </c>
      <c r="AH119" s="141" t="str">
        <f t="shared" si="5"/>
        <v>C</v>
      </c>
    </row>
    <row r="120" spans="28:34" x14ac:dyDescent="0.25">
      <c r="AB120" s="141">
        <v>26</v>
      </c>
      <c r="AC120" s="142" t="s">
        <v>295</v>
      </c>
      <c r="AD120" s="142" t="s">
        <v>134</v>
      </c>
      <c r="AE120" s="366" t="str">
        <f t="shared" si="6"/>
        <v>GP_26</v>
      </c>
      <c r="AF120" s="142" t="s">
        <v>296</v>
      </c>
      <c r="AG120" s="366">
        <v>342</v>
      </c>
      <c r="AH120" s="141" t="str">
        <f t="shared" si="5"/>
        <v>A1</v>
      </c>
    </row>
    <row r="121" spans="28:34" x14ac:dyDescent="0.25">
      <c r="AB121" s="141">
        <v>26</v>
      </c>
      <c r="AC121" s="142" t="s">
        <v>295</v>
      </c>
      <c r="AD121" s="142" t="s">
        <v>134</v>
      </c>
      <c r="AE121" s="366" t="str">
        <f t="shared" si="6"/>
        <v>GP_26</v>
      </c>
      <c r="AF121" s="142" t="s">
        <v>297</v>
      </c>
      <c r="AG121" s="366">
        <v>343</v>
      </c>
      <c r="AH121" s="141" t="str">
        <f t="shared" si="5"/>
        <v>A1</v>
      </c>
    </row>
    <row r="122" spans="28:34" x14ac:dyDescent="0.25">
      <c r="AB122" s="141">
        <v>26</v>
      </c>
      <c r="AC122" s="142" t="s">
        <v>295</v>
      </c>
      <c r="AD122" s="142" t="s">
        <v>134</v>
      </c>
      <c r="AE122" s="366" t="str">
        <f t="shared" si="6"/>
        <v>GP_26</v>
      </c>
      <c r="AF122" s="142" t="s">
        <v>298</v>
      </c>
      <c r="AG122" s="366">
        <v>344</v>
      </c>
      <c r="AH122" s="141" t="str">
        <f t="shared" si="5"/>
        <v>A1</v>
      </c>
    </row>
    <row r="123" spans="28:34" x14ac:dyDescent="0.25">
      <c r="AB123" s="141">
        <v>26</v>
      </c>
      <c r="AC123" s="142" t="s">
        <v>295</v>
      </c>
      <c r="AD123" s="142" t="s">
        <v>134</v>
      </c>
      <c r="AE123" s="366" t="str">
        <f t="shared" si="6"/>
        <v>GP_26</v>
      </c>
      <c r="AF123" s="142" t="s">
        <v>299</v>
      </c>
      <c r="AG123" s="366">
        <v>345</v>
      </c>
      <c r="AH123" s="141" t="str">
        <f t="shared" si="5"/>
        <v>A1</v>
      </c>
    </row>
    <row r="124" spans="28:34" x14ac:dyDescent="0.25">
      <c r="AB124" s="141">
        <v>26</v>
      </c>
      <c r="AC124" s="142" t="s">
        <v>295</v>
      </c>
      <c r="AD124" s="142" t="s">
        <v>134</v>
      </c>
      <c r="AE124" s="366" t="str">
        <f t="shared" si="6"/>
        <v>GP_26</v>
      </c>
      <c r="AF124" s="142" t="s">
        <v>300</v>
      </c>
      <c r="AG124" s="366">
        <v>346</v>
      </c>
      <c r="AH124" s="141" t="str">
        <f t="shared" si="5"/>
        <v>A1</v>
      </c>
    </row>
    <row r="125" spans="28:34" x14ac:dyDescent="0.25">
      <c r="AB125" s="141">
        <v>27</v>
      </c>
      <c r="AC125" s="142" t="s">
        <v>301</v>
      </c>
      <c r="AD125" s="142" t="s">
        <v>137</v>
      </c>
      <c r="AE125" s="366" t="str">
        <f t="shared" si="6"/>
        <v>GP_27</v>
      </c>
      <c r="AF125" s="142" t="s">
        <v>302</v>
      </c>
      <c r="AG125" s="366">
        <v>38</v>
      </c>
      <c r="AH125" s="141" t="str">
        <f t="shared" si="5"/>
        <v>C</v>
      </c>
    </row>
    <row r="126" spans="28:34" x14ac:dyDescent="0.25">
      <c r="AB126" s="141">
        <v>27</v>
      </c>
      <c r="AC126" s="142" t="s">
        <v>301</v>
      </c>
      <c r="AD126" s="142" t="s">
        <v>137</v>
      </c>
      <c r="AE126" s="366" t="str">
        <f t="shared" si="6"/>
        <v>GP_27</v>
      </c>
      <c r="AF126" s="142" t="s">
        <v>303</v>
      </c>
      <c r="AG126" s="366">
        <v>142</v>
      </c>
      <c r="AH126" s="141" t="str">
        <f t="shared" si="5"/>
        <v>C</v>
      </c>
    </row>
    <row r="127" spans="28:34" x14ac:dyDescent="0.25">
      <c r="AB127" s="141">
        <v>27</v>
      </c>
      <c r="AC127" s="142" t="s">
        <v>301</v>
      </c>
      <c r="AD127" s="142" t="s">
        <v>137</v>
      </c>
      <c r="AE127" s="366" t="str">
        <f t="shared" si="6"/>
        <v>GP_27</v>
      </c>
      <c r="AF127" s="142" t="s">
        <v>304</v>
      </c>
      <c r="AG127" s="366">
        <v>143</v>
      </c>
      <c r="AH127" s="141" t="str">
        <f t="shared" si="5"/>
        <v>C</v>
      </c>
    </row>
    <row r="128" spans="28:34" x14ac:dyDescent="0.25">
      <c r="AB128" s="141">
        <v>27</v>
      </c>
      <c r="AC128" s="142" t="s">
        <v>301</v>
      </c>
      <c r="AD128" s="142" t="s">
        <v>137</v>
      </c>
      <c r="AE128" s="366" t="str">
        <f t="shared" si="6"/>
        <v>GP_27</v>
      </c>
      <c r="AF128" s="142" t="s">
        <v>305</v>
      </c>
      <c r="AG128" s="366">
        <v>144</v>
      </c>
      <c r="AH128" s="141" t="str">
        <f t="shared" si="5"/>
        <v>C</v>
      </c>
    </row>
    <row r="129" spans="28:34" x14ac:dyDescent="0.25">
      <c r="AB129" s="141">
        <v>27</v>
      </c>
      <c r="AC129" s="142" t="s">
        <v>301</v>
      </c>
      <c r="AD129" s="142" t="s">
        <v>137</v>
      </c>
      <c r="AE129" s="366" t="str">
        <f t="shared" si="6"/>
        <v>GP_27</v>
      </c>
      <c r="AF129" s="142" t="s">
        <v>306</v>
      </c>
      <c r="AG129" s="366">
        <v>145</v>
      </c>
      <c r="AH129" s="141" t="str">
        <f t="shared" si="5"/>
        <v>C</v>
      </c>
    </row>
    <row r="130" spans="28:34" x14ac:dyDescent="0.25">
      <c r="AB130" s="141">
        <v>27</v>
      </c>
      <c r="AC130" s="142" t="s">
        <v>301</v>
      </c>
      <c r="AD130" s="142" t="s">
        <v>137</v>
      </c>
      <c r="AE130" s="366" t="str">
        <f t="shared" si="6"/>
        <v>GP_27</v>
      </c>
      <c r="AF130" s="142" t="s">
        <v>307</v>
      </c>
      <c r="AG130" s="366">
        <v>146</v>
      </c>
      <c r="AH130" s="141" t="str">
        <f t="shared" ref="AH130:AH193" si="7">VLOOKUP($AC130,$AK$1:$AL$74,2,0)</f>
        <v>C</v>
      </c>
    </row>
    <row r="131" spans="28:34" x14ac:dyDescent="0.25">
      <c r="AB131" s="141">
        <v>27</v>
      </c>
      <c r="AC131" s="142" t="s">
        <v>301</v>
      </c>
      <c r="AD131" s="142" t="s">
        <v>137</v>
      </c>
      <c r="AE131" s="366" t="str">
        <f t="shared" si="6"/>
        <v>GP_27</v>
      </c>
      <c r="AF131" s="142" t="s">
        <v>308</v>
      </c>
      <c r="AG131" s="366">
        <v>147</v>
      </c>
      <c r="AH131" s="141" t="str">
        <f t="shared" si="7"/>
        <v>C</v>
      </c>
    </row>
    <row r="132" spans="28:34" x14ac:dyDescent="0.25">
      <c r="AB132" s="141">
        <v>27</v>
      </c>
      <c r="AC132" s="142" t="s">
        <v>301</v>
      </c>
      <c r="AD132" s="142" t="s">
        <v>137</v>
      </c>
      <c r="AE132" s="366" t="str">
        <f t="shared" si="6"/>
        <v>GP_27</v>
      </c>
      <c r="AF132" s="142" t="s">
        <v>51</v>
      </c>
      <c r="AG132" s="366">
        <v>178</v>
      </c>
      <c r="AH132" s="141" t="str">
        <f t="shared" si="7"/>
        <v>C</v>
      </c>
    </row>
    <row r="133" spans="28:34" x14ac:dyDescent="0.25">
      <c r="AB133" s="141">
        <v>27</v>
      </c>
      <c r="AC133" s="142" t="s">
        <v>301</v>
      </c>
      <c r="AD133" s="142" t="s">
        <v>137</v>
      </c>
      <c r="AE133" s="366" t="str">
        <f t="shared" si="6"/>
        <v>GP_27</v>
      </c>
      <c r="AF133" s="142" t="s">
        <v>47</v>
      </c>
      <c r="AG133" s="366">
        <v>252</v>
      </c>
      <c r="AH133" s="141" t="str">
        <f t="shared" si="7"/>
        <v>C</v>
      </c>
    </row>
    <row r="134" spans="28:34" x14ac:dyDescent="0.25">
      <c r="AB134" s="141">
        <v>27</v>
      </c>
      <c r="AC134" s="142" t="s">
        <v>301</v>
      </c>
      <c r="AD134" s="142" t="s">
        <v>137</v>
      </c>
      <c r="AE134" s="366" t="str">
        <f t="shared" si="6"/>
        <v>GP_27</v>
      </c>
      <c r="AF134" s="142" t="s">
        <v>309</v>
      </c>
      <c r="AG134" s="366">
        <v>260</v>
      </c>
      <c r="AH134" s="141" t="str">
        <f t="shared" si="7"/>
        <v>C</v>
      </c>
    </row>
    <row r="135" spans="28:34" x14ac:dyDescent="0.25">
      <c r="AB135" s="141">
        <v>28</v>
      </c>
      <c r="AC135" s="142" t="s">
        <v>310</v>
      </c>
      <c r="AD135" s="142" t="s">
        <v>140</v>
      </c>
      <c r="AE135" s="366" t="str">
        <f t="shared" si="6"/>
        <v>GP_28</v>
      </c>
      <c r="AF135" s="142" t="s">
        <v>311</v>
      </c>
      <c r="AG135" s="366">
        <v>5</v>
      </c>
      <c r="AH135" s="141" t="str">
        <f t="shared" si="7"/>
        <v>C</v>
      </c>
    </row>
    <row r="136" spans="28:34" x14ac:dyDescent="0.25">
      <c r="AB136" s="141">
        <v>28</v>
      </c>
      <c r="AC136" s="142" t="s">
        <v>310</v>
      </c>
      <c r="AD136" s="142" t="s">
        <v>140</v>
      </c>
      <c r="AE136" s="366" t="str">
        <f t="shared" si="6"/>
        <v>GP_28</v>
      </c>
      <c r="AF136" s="142" t="s">
        <v>312</v>
      </c>
      <c r="AG136" s="366">
        <v>148</v>
      </c>
      <c r="AH136" s="141" t="str">
        <f t="shared" si="7"/>
        <v>C</v>
      </c>
    </row>
    <row r="137" spans="28:34" x14ac:dyDescent="0.25">
      <c r="AB137" s="141">
        <v>28</v>
      </c>
      <c r="AC137" s="142" t="s">
        <v>310</v>
      </c>
      <c r="AD137" s="142" t="s">
        <v>140</v>
      </c>
      <c r="AE137" s="366" t="str">
        <f t="shared" si="6"/>
        <v>GP_28</v>
      </c>
      <c r="AF137" s="142" t="s">
        <v>313</v>
      </c>
      <c r="AG137" s="366">
        <v>149</v>
      </c>
      <c r="AH137" s="141" t="str">
        <f t="shared" si="7"/>
        <v>C</v>
      </c>
    </row>
    <row r="138" spans="28:34" x14ac:dyDescent="0.25">
      <c r="AB138" s="141">
        <v>28</v>
      </c>
      <c r="AC138" s="142" t="s">
        <v>310</v>
      </c>
      <c r="AD138" s="142" t="s">
        <v>140</v>
      </c>
      <c r="AE138" s="366" t="str">
        <f t="shared" si="6"/>
        <v>GP_28</v>
      </c>
      <c r="AF138" s="142" t="s">
        <v>314</v>
      </c>
      <c r="AG138" s="366">
        <v>150</v>
      </c>
      <c r="AH138" s="141" t="str">
        <f t="shared" si="7"/>
        <v>C</v>
      </c>
    </row>
    <row r="139" spans="28:34" x14ac:dyDescent="0.25">
      <c r="AB139" s="141">
        <v>28</v>
      </c>
      <c r="AC139" s="142" t="s">
        <v>310</v>
      </c>
      <c r="AD139" s="142" t="s">
        <v>140</v>
      </c>
      <c r="AE139" s="366" t="str">
        <f t="shared" ref="AE139:AE205" si="8">"GP_"&amp;AB139</f>
        <v>GP_28</v>
      </c>
      <c r="AF139" s="142" t="s">
        <v>315</v>
      </c>
      <c r="AG139" s="366">
        <v>152</v>
      </c>
      <c r="AH139" s="141" t="str">
        <f t="shared" si="7"/>
        <v>C</v>
      </c>
    </row>
    <row r="140" spans="28:34" x14ac:dyDescent="0.25">
      <c r="AB140" s="141">
        <v>28</v>
      </c>
      <c r="AC140" s="142" t="s">
        <v>310</v>
      </c>
      <c r="AD140" s="142" t="s">
        <v>140</v>
      </c>
      <c r="AE140" s="366" t="str">
        <f t="shared" si="8"/>
        <v>GP_28</v>
      </c>
      <c r="AF140" s="142" t="s">
        <v>316</v>
      </c>
      <c r="AG140" s="366">
        <v>153</v>
      </c>
      <c r="AH140" s="141" t="str">
        <f t="shared" si="7"/>
        <v>C</v>
      </c>
    </row>
    <row r="141" spans="28:34" x14ac:dyDescent="0.25">
      <c r="AB141" s="141">
        <v>29</v>
      </c>
      <c r="AC141" s="142" t="s">
        <v>317</v>
      </c>
      <c r="AD141" s="142" t="s">
        <v>144</v>
      </c>
      <c r="AE141" s="366" t="str">
        <f t="shared" si="8"/>
        <v>GP_29</v>
      </c>
      <c r="AF141" s="142" t="s">
        <v>318</v>
      </c>
      <c r="AG141" s="366">
        <v>156</v>
      </c>
      <c r="AH141" s="141" t="str">
        <f t="shared" si="7"/>
        <v>D</v>
      </c>
    </row>
    <row r="142" spans="28:34" x14ac:dyDescent="0.25">
      <c r="AB142" s="141">
        <v>29</v>
      </c>
      <c r="AC142" s="142" t="s">
        <v>317</v>
      </c>
      <c r="AD142" s="142" t="s">
        <v>144</v>
      </c>
      <c r="AE142" s="366" t="str">
        <f t="shared" si="8"/>
        <v>GP_29</v>
      </c>
      <c r="AF142" s="142" t="s">
        <v>319</v>
      </c>
      <c r="AG142" s="366">
        <v>157</v>
      </c>
      <c r="AH142" s="141" t="str">
        <f t="shared" si="7"/>
        <v>D</v>
      </c>
    </row>
    <row r="143" spans="28:34" x14ac:dyDescent="0.25">
      <c r="AB143" s="141">
        <v>29</v>
      </c>
      <c r="AC143" s="142" t="s">
        <v>317</v>
      </c>
      <c r="AD143" s="142" t="s">
        <v>144</v>
      </c>
      <c r="AE143" s="366" t="str">
        <f t="shared" si="8"/>
        <v>GP_29</v>
      </c>
      <c r="AF143" s="142" t="s">
        <v>320</v>
      </c>
      <c r="AG143" s="366">
        <v>158</v>
      </c>
      <c r="AH143" s="141" t="str">
        <f t="shared" si="7"/>
        <v>D</v>
      </c>
    </row>
    <row r="144" spans="28:34" x14ac:dyDescent="0.25">
      <c r="AB144" s="141">
        <v>30</v>
      </c>
      <c r="AC144" s="142" t="s">
        <v>321</v>
      </c>
      <c r="AD144" s="142" t="s">
        <v>147</v>
      </c>
      <c r="AE144" s="366" t="str">
        <f t="shared" si="8"/>
        <v>GP_30</v>
      </c>
      <c r="AF144" s="142" t="s">
        <v>322</v>
      </c>
      <c r="AG144" s="366">
        <v>20</v>
      </c>
      <c r="AH144" s="141" t="str">
        <f t="shared" si="7"/>
        <v>B</v>
      </c>
    </row>
    <row r="145" spans="28:34" x14ac:dyDescent="0.25">
      <c r="AB145" s="141">
        <v>30</v>
      </c>
      <c r="AC145" s="142" t="s">
        <v>321</v>
      </c>
      <c r="AD145" s="142" t="s">
        <v>147</v>
      </c>
      <c r="AE145" s="366" t="str">
        <f t="shared" si="8"/>
        <v>GP_30</v>
      </c>
      <c r="AF145" s="142" t="s">
        <v>323</v>
      </c>
      <c r="AG145" s="366">
        <v>159</v>
      </c>
      <c r="AH145" s="141" t="str">
        <f t="shared" si="7"/>
        <v>B</v>
      </c>
    </row>
    <row r="146" spans="28:34" x14ac:dyDescent="0.25">
      <c r="AB146" s="141">
        <v>30</v>
      </c>
      <c r="AC146" s="142" t="s">
        <v>321</v>
      </c>
      <c r="AD146" s="142" t="s">
        <v>147</v>
      </c>
      <c r="AE146" s="366" t="str">
        <f t="shared" si="8"/>
        <v>GP_30</v>
      </c>
      <c r="AF146" s="142" t="s">
        <v>324</v>
      </c>
      <c r="AG146" s="366">
        <v>160</v>
      </c>
      <c r="AH146" s="141" t="str">
        <f t="shared" si="7"/>
        <v>B</v>
      </c>
    </row>
    <row r="147" spans="28:34" x14ac:dyDescent="0.25">
      <c r="AB147" s="141">
        <v>30</v>
      </c>
      <c r="AC147" s="142" t="s">
        <v>321</v>
      </c>
      <c r="AD147" s="142" t="s">
        <v>147</v>
      </c>
      <c r="AE147" s="366" t="str">
        <f t="shared" si="8"/>
        <v>GP_30</v>
      </c>
      <c r="AF147" s="142" t="s">
        <v>325</v>
      </c>
      <c r="AG147" s="366">
        <v>161</v>
      </c>
      <c r="AH147" s="141" t="str">
        <f t="shared" si="7"/>
        <v>B</v>
      </c>
    </row>
    <row r="148" spans="28:34" x14ac:dyDescent="0.25">
      <c r="AB148" s="141">
        <v>30</v>
      </c>
      <c r="AC148" s="142" t="s">
        <v>321</v>
      </c>
      <c r="AD148" s="142" t="s">
        <v>147</v>
      </c>
      <c r="AE148" s="366" t="str">
        <f t="shared" si="8"/>
        <v>GP_30</v>
      </c>
      <c r="AF148" s="142" t="s">
        <v>326</v>
      </c>
      <c r="AG148" s="366">
        <v>162</v>
      </c>
      <c r="AH148" s="141" t="str">
        <f t="shared" si="7"/>
        <v>B</v>
      </c>
    </row>
    <row r="149" spans="28:34" x14ac:dyDescent="0.25">
      <c r="AB149" s="141">
        <v>30</v>
      </c>
      <c r="AC149" s="142" t="s">
        <v>321</v>
      </c>
      <c r="AD149" s="142" t="s">
        <v>147</v>
      </c>
      <c r="AE149" s="366" t="str">
        <f t="shared" si="8"/>
        <v>GP_30</v>
      </c>
      <c r="AF149" s="142" t="s">
        <v>327</v>
      </c>
      <c r="AG149" s="366">
        <v>163</v>
      </c>
      <c r="AH149" s="141" t="str">
        <f t="shared" si="7"/>
        <v>B</v>
      </c>
    </row>
    <row r="150" spans="28:34" x14ac:dyDescent="0.25">
      <c r="AB150" s="141">
        <v>30</v>
      </c>
      <c r="AC150" s="142" t="s">
        <v>321</v>
      </c>
      <c r="AD150" s="142" t="s">
        <v>147</v>
      </c>
      <c r="AE150" s="366" t="str">
        <f t="shared" si="8"/>
        <v>GP_30</v>
      </c>
      <c r="AF150" s="142" t="s">
        <v>328</v>
      </c>
      <c r="AG150" s="366">
        <v>164</v>
      </c>
      <c r="AH150" s="141" t="str">
        <f t="shared" si="7"/>
        <v>B</v>
      </c>
    </row>
    <row r="151" spans="28:34" x14ac:dyDescent="0.25">
      <c r="AB151" s="141">
        <v>30</v>
      </c>
      <c r="AC151" s="142" t="s">
        <v>321</v>
      </c>
      <c r="AD151" s="142" t="s">
        <v>147</v>
      </c>
      <c r="AE151" s="366" t="str">
        <f t="shared" si="8"/>
        <v>GP_30</v>
      </c>
      <c r="AF151" s="142" t="s">
        <v>329</v>
      </c>
      <c r="AG151" s="366">
        <v>166</v>
      </c>
      <c r="AH151" s="141" t="str">
        <f t="shared" si="7"/>
        <v>B</v>
      </c>
    </row>
    <row r="152" spans="28:34" x14ac:dyDescent="0.25">
      <c r="AB152" s="141">
        <v>30</v>
      </c>
      <c r="AC152" s="142" t="s">
        <v>321</v>
      </c>
      <c r="AD152" s="142" t="s">
        <v>147</v>
      </c>
      <c r="AE152" s="366" t="str">
        <f t="shared" si="8"/>
        <v>GP_30</v>
      </c>
      <c r="AF152" s="142" t="s">
        <v>330</v>
      </c>
      <c r="AG152" s="366">
        <v>167</v>
      </c>
      <c r="AH152" s="141" t="str">
        <f t="shared" si="7"/>
        <v>B</v>
      </c>
    </row>
    <row r="153" spans="28:34" x14ac:dyDescent="0.25">
      <c r="AB153" s="141">
        <v>30</v>
      </c>
      <c r="AC153" s="142" t="s">
        <v>321</v>
      </c>
      <c r="AD153" s="142" t="s">
        <v>147</v>
      </c>
      <c r="AE153" s="366" t="str">
        <f t="shared" si="8"/>
        <v>GP_30</v>
      </c>
      <c r="AF153" s="142" t="s">
        <v>331</v>
      </c>
      <c r="AG153" s="366">
        <v>168</v>
      </c>
      <c r="AH153" s="141" t="str">
        <f t="shared" si="7"/>
        <v>B</v>
      </c>
    </row>
    <row r="154" spans="28:34" x14ac:dyDescent="0.25">
      <c r="AB154" s="141">
        <v>31</v>
      </c>
      <c r="AC154" s="142" t="s">
        <v>332</v>
      </c>
      <c r="AD154" s="142" t="s">
        <v>150</v>
      </c>
      <c r="AE154" s="366" t="str">
        <f t="shared" si="8"/>
        <v>GP_31</v>
      </c>
      <c r="AF154" s="142" t="s">
        <v>333</v>
      </c>
      <c r="AG154" s="366">
        <v>9</v>
      </c>
      <c r="AH154" s="141" t="str">
        <f t="shared" si="7"/>
        <v>C</v>
      </c>
    </row>
    <row r="155" spans="28:34" x14ac:dyDescent="0.25">
      <c r="AB155" s="141">
        <v>31</v>
      </c>
      <c r="AC155" s="142" t="s">
        <v>332</v>
      </c>
      <c r="AD155" s="142" t="s">
        <v>150</v>
      </c>
      <c r="AE155" s="366" t="str">
        <f t="shared" si="8"/>
        <v>GP_31</v>
      </c>
      <c r="AF155" s="142" t="s">
        <v>334</v>
      </c>
      <c r="AG155" s="366">
        <v>10</v>
      </c>
      <c r="AH155" s="141" t="str">
        <f t="shared" si="7"/>
        <v>C</v>
      </c>
    </row>
    <row r="156" spans="28:34" x14ac:dyDescent="0.25">
      <c r="AB156" s="141">
        <v>32</v>
      </c>
      <c r="AC156" s="142" t="s">
        <v>335</v>
      </c>
      <c r="AD156" s="142" t="s">
        <v>154</v>
      </c>
      <c r="AE156" s="366" t="str">
        <f t="shared" si="8"/>
        <v>GP_32</v>
      </c>
      <c r="AF156" s="142" t="s">
        <v>336</v>
      </c>
      <c r="AG156" s="366">
        <v>108</v>
      </c>
      <c r="AH156" s="141" t="str">
        <f t="shared" si="7"/>
        <v>C</v>
      </c>
    </row>
    <row r="157" spans="28:34" x14ac:dyDescent="0.25">
      <c r="AB157" s="141">
        <v>32</v>
      </c>
      <c r="AC157" s="142" t="s">
        <v>335</v>
      </c>
      <c r="AD157" s="142" t="s">
        <v>154</v>
      </c>
      <c r="AE157" s="366" t="str">
        <f t="shared" si="8"/>
        <v>GP_32</v>
      </c>
      <c r="AF157" s="142" t="s">
        <v>337</v>
      </c>
      <c r="AG157" s="366">
        <v>130</v>
      </c>
      <c r="AH157" s="141" t="str">
        <f t="shared" si="7"/>
        <v>C</v>
      </c>
    </row>
    <row r="158" spans="28:34" x14ac:dyDescent="0.25">
      <c r="AB158" s="141">
        <v>32</v>
      </c>
      <c r="AC158" s="142" t="s">
        <v>335</v>
      </c>
      <c r="AD158" s="142" t="s">
        <v>154</v>
      </c>
      <c r="AE158" s="366" t="str">
        <f t="shared" si="8"/>
        <v>GP_32</v>
      </c>
      <c r="AF158" s="142" t="s">
        <v>338</v>
      </c>
      <c r="AG158" s="366">
        <v>151</v>
      </c>
      <c r="AH158" s="141" t="str">
        <f t="shared" si="7"/>
        <v>C</v>
      </c>
    </row>
    <row r="159" spans="28:34" x14ac:dyDescent="0.25">
      <c r="AB159" s="141">
        <v>32</v>
      </c>
      <c r="AC159" s="142" t="s">
        <v>335</v>
      </c>
      <c r="AD159" s="142" t="s">
        <v>154</v>
      </c>
      <c r="AE159" s="366" t="str">
        <f t="shared" si="8"/>
        <v>GP_32</v>
      </c>
      <c r="AF159" s="142" t="s">
        <v>339</v>
      </c>
      <c r="AG159" s="366">
        <v>165</v>
      </c>
      <c r="AH159" s="141" t="str">
        <f t="shared" si="7"/>
        <v>C</v>
      </c>
    </row>
    <row r="160" spans="28:34" x14ac:dyDescent="0.25">
      <c r="AB160" s="141">
        <v>33</v>
      </c>
      <c r="AC160" s="142" t="s">
        <v>340</v>
      </c>
      <c r="AD160" s="142" t="s">
        <v>157</v>
      </c>
      <c r="AE160" s="366" t="str">
        <f t="shared" si="8"/>
        <v>GP_33</v>
      </c>
      <c r="AF160" s="142" t="s">
        <v>341</v>
      </c>
      <c r="AG160" s="366">
        <v>189</v>
      </c>
      <c r="AH160" s="141" t="str">
        <f t="shared" si="7"/>
        <v>C</v>
      </c>
    </row>
    <row r="161" spans="28:34" x14ac:dyDescent="0.25">
      <c r="AB161" s="141">
        <v>33</v>
      </c>
      <c r="AC161" s="142" t="s">
        <v>340</v>
      </c>
      <c r="AD161" s="142" t="s">
        <v>157</v>
      </c>
      <c r="AE161" s="366" t="str">
        <f t="shared" si="8"/>
        <v>GP_33</v>
      </c>
      <c r="AF161" s="142" t="s">
        <v>342</v>
      </c>
      <c r="AG161" s="366">
        <v>211</v>
      </c>
      <c r="AH161" s="141" t="str">
        <f t="shared" si="7"/>
        <v>C</v>
      </c>
    </row>
    <row r="162" spans="28:34" x14ac:dyDescent="0.25">
      <c r="AB162" s="141">
        <v>33</v>
      </c>
      <c r="AC162" s="142" t="s">
        <v>340</v>
      </c>
      <c r="AD162" s="142" t="s">
        <v>157</v>
      </c>
      <c r="AE162" s="366" t="str">
        <f t="shared" si="8"/>
        <v>GP_33</v>
      </c>
      <c r="AF162" s="142" t="s">
        <v>343</v>
      </c>
      <c r="AG162" s="366">
        <v>212</v>
      </c>
      <c r="AH162" s="141" t="str">
        <f t="shared" si="7"/>
        <v>C</v>
      </c>
    </row>
    <row r="163" spans="28:34" x14ac:dyDescent="0.25">
      <c r="AB163" s="141">
        <v>33</v>
      </c>
      <c r="AC163" s="142" t="s">
        <v>340</v>
      </c>
      <c r="AD163" s="142" t="s">
        <v>157</v>
      </c>
      <c r="AE163" s="366" t="str">
        <f t="shared" si="8"/>
        <v>GP_33</v>
      </c>
      <c r="AF163" s="142" t="s">
        <v>344</v>
      </c>
      <c r="AG163" s="366">
        <v>243</v>
      </c>
      <c r="AH163" s="141" t="str">
        <f t="shared" si="7"/>
        <v>C</v>
      </c>
    </row>
    <row r="164" spans="28:34" x14ac:dyDescent="0.25">
      <c r="AB164" s="141">
        <v>34</v>
      </c>
      <c r="AC164" s="142" t="s">
        <v>1055</v>
      </c>
      <c r="AD164" s="142" t="s">
        <v>1054</v>
      </c>
      <c r="AE164" s="366" t="str">
        <f t="shared" si="8"/>
        <v>GP_34</v>
      </c>
      <c r="AF164" s="142" t="s">
        <v>471</v>
      </c>
      <c r="AG164" s="366">
        <v>394</v>
      </c>
      <c r="AH164" s="141" t="str">
        <f t="shared" si="7"/>
        <v>Avalado</v>
      </c>
    </row>
    <row r="165" spans="28:34" x14ac:dyDescent="0.25">
      <c r="AB165" s="141">
        <v>34</v>
      </c>
      <c r="AC165" s="142" t="s">
        <v>1055</v>
      </c>
      <c r="AD165" s="142" t="s">
        <v>1054</v>
      </c>
      <c r="AE165" s="366" t="str">
        <f t="shared" si="8"/>
        <v>GP_34</v>
      </c>
      <c r="AF165" s="142" t="s">
        <v>472</v>
      </c>
      <c r="AG165" s="366">
        <v>395</v>
      </c>
      <c r="AH165" s="141" t="str">
        <f t="shared" si="7"/>
        <v>Avalado</v>
      </c>
    </row>
    <row r="166" spans="28:34" x14ac:dyDescent="0.25">
      <c r="AB166" s="141">
        <v>34</v>
      </c>
      <c r="AC166" s="142" t="s">
        <v>1055</v>
      </c>
      <c r="AD166" s="142" t="s">
        <v>1054</v>
      </c>
      <c r="AE166" s="366" t="str">
        <f t="shared" ref="AE166" si="9">"GP_"&amp;AB166</f>
        <v>GP_34</v>
      </c>
      <c r="AF166" s="142" t="s">
        <v>1056</v>
      </c>
      <c r="AG166" s="366">
        <v>396</v>
      </c>
      <c r="AH166" s="141" t="str">
        <f t="shared" si="7"/>
        <v>Avalado</v>
      </c>
    </row>
    <row r="167" spans="28:34" x14ac:dyDescent="0.25">
      <c r="AB167" s="141">
        <v>34</v>
      </c>
      <c r="AC167" s="142" t="s">
        <v>1055</v>
      </c>
      <c r="AD167" s="142" t="s">
        <v>1054</v>
      </c>
      <c r="AE167" s="366" t="str">
        <f t="shared" si="8"/>
        <v>GP_34</v>
      </c>
      <c r="AF167" s="142" t="s">
        <v>473</v>
      </c>
      <c r="AG167" s="366">
        <v>397</v>
      </c>
      <c r="AH167" s="141" t="str">
        <f t="shared" si="7"/>
        <v>Avalado</v>
      </c>
    </row>
    <row r="168" spans="28:34" x14ac:dyDescent="0.25">
      <c r="AB168" s="141">
        <v>35</v>
      </c>
      <c r="AC168" s="142" t="s">
        <v>1058</v>
      </c>
      <c r="AD168" s="142" t="s">
        <v>1057</v>
      </c>
      <c r="AE168" s="366" t="str">
        <f t="shared" si="8"/>
        <v>GP_35</v>
      </c>
      <c r="AF168" s="142" t="s">
        <v>1059</v>
      </c>
      <c r="AG168" s="366">
        <v>432</v>
      </c>
      <c r="AH168" s="141" t="str">
        <f t="shared" si="7"/>
        <v>Avalado</v>
      </c>
    </row>
    <row r="169" spans="28:34" x14ac:dyDescent="0.25">
      <c r="AB169" s="141">
        <v>35</v>
      </c>
      <c r="AC169" s="142" t="s">
        <v>1058</v>
      </c>
      <c r="AD169" s="142" t="s">
        <v>1057</v>
      </c>
      <c r="AE169" s="366" t="str">
        <f t="shared" si="8"/>
        <v>GP_35</v>
      </c>
      <c r="AF169" s="142" t="s">
        <v>1060</v>
      </c>
      <c r="AG169" s="366">
        <v>433</v>
      </c>
      <c r="AH169" s="141" t="str">
        <f t="shared" si="7"/>
        <v>Avalado</v>
      </c>
    </row>
    <row r="170" spans="28:34" x14ac:dyDescent="0.25">
      <c r="AB170" s="141">
        <v>35</v>
      </c>
      <c r="AC170" s="142" t="s">
        <v>1058</v>
      </c>
      <c r="AD170" s="142" t="s">
        <v>1057</v>
      </c>
      <c r="AE170" s="366" t="str">
        <f t="shared" si="8"/>
        <v>GP_35</v>
      </c>
      <c r="AF170" s="142" t="s">
        <v>1061</v>
      </c>
      <c r="AG170" s="366">
        <v>434</v>
      </c>
      <c r="AH170" s="141" t="str">
        <f t="shared" si="7"/>
        <v>Avalado</v>
      </c>
    </row>
    <row r="171" spans="28:34" x14ac:dyDescent="0.25">
      <c r="AB171" s="141">
        <v>35</v>
      </c>
      <c r="AC171" s="142" t="s">
        <v>1058</v>
      </c>
      <c r="AD171" s="142" t="s">
        <v>1057</v>
      </c>
      <c r="AE171" s="366" t="str">
        <f t="shared" si="8"/>
        <v>GP_35</v>
      </c>
      <c r="AF171" s="142" t="s">
        <v>1062</v>
      </c>
      <c r="AG171" s="366">
        <v>435</v>
      </c>
      <c r="AH171" s="141" t="str">
        <f t="shared" si="7"/>
        <v>Avalado</v>
      </c>
    </row>
    <row r="172" spans="28:34" x14ac:dyDescent="0.25">
      <c r="AB172" s="141">
        <v>35</v>
      </c>
      <c r="AC172" s="142" t="s">
        <v>1058</v>
      </c>
      <c r="AD172" s="142" t="s">
        <v>1057</v>
      </c>
      <c r="AE172" s="366" t="str">
        <f t="shared" si="8"/>
        <v>GP_35</v>
      </c>
      <c r="AF172" s="142" t="s">
        <v>1063</v>
      </c>
      <c r="AG172" s="366">
        <v>436</v>
      </c>
      <c r="AH172" s="141" t="str">
        <f t="shared" si="7"/>
        <v>Avalado</v>
      </c>
    </row>
    <row r="173" spans="28:34" x14ac:dyDescent="0.25">
      <c r="AB173" s="141">
        <v>36</v>
      </c>
      <c r="AC173" s="142" t="s">
        <v>345</v>
      </c>
      <c r="AD173" s="142" t="s">
        <v>162</v>
      </c>
      <c r="AE173" s="366" t="str">
        <f t="shared" si="8"/>
        <v>GP_36</v>
      </c>
      <c r="AF173" s="142" t="s">
        <v>346</v>
      </c>
      <c r="AG173" s="366">
        <v>170</v>
      </c>
      <c r="AH173" s="141" t="str">
        <f t="shared" si="7"/>
        <v>D</v>
      </c>
    </row>
    <row r="174" spans="28:34" x14ac:dyDescent="0.25">
      <c r="AB174" s="141">
        <v>36</v>
      </c>
      <c r="AC174" s="142" t="s">
        <v>345</v>
      </c>
      <c r="AD174" s="142" t="s">
        <v>162</v>
      </c>
      <c r="AE174" s="366" t="str">
        <f t="shared" si="8"/>
        <v>GP_36</v>
      </c>
      <c r="AF174" s="142" t="s">
        <v>347</v>
      </c>
      <c r="AG174" s="366">
        <v>171</v>
      </c>
      <c r="AH174" s="141" t="str">
        <f t="shared" si="7"/>
        <v>D</v>
      </c>
    </row>
    <row r="175" spans="28:34" x14ac:dyDescent="0.25">
      <c r="AB175" s="141">
        <v>36</v>
      </c>
      <c r="AC175" s="142" t="s">
        <v>345</v>
      </c>
      <c r="AD175" s="142" t="s">
        <v>162</v>
      </c>
      <c r="AE175" s="366" t="str">
        <f t="shared" si="8"/>
        <v>GP_36</v>
      </c>
      <c r="AF175" s="142" t="s">
        <v>348</v>
      </c>
      <c r="AG175" s="366">
        <v>172</v>
      </c>
      <c r="AH175" s="141" t="str">
        <f t="shared" si="7"/>
        <v>D</v>
      </c>
    </row>
    <row r="176" spans="28:34" x14ac:dyDescent="0.25">
      <c r="AB176" s="141">
        <v>37</v>
      </c>
      <c r="AC176" s="142" t="s">
        <v>1085</v>
      </c>
      <c r="AD176" s="142" t="s">
        <v>1084</v>
      </c>
      <c r="AE176" s="366" t="str">
        <f t="shared" si="8"/>
        <v>GP_37</v>
      </c>
      <c r="AF176" s="142" t="s">
        <v>1086</v>
      </c>
      <c r="AG176" s="366">
        <v>416</v>
      </c>
      <c r="AH176" s="141" t="str">
        <f t="shared" si="7"/>
        <v>Avalado</v>
      </c>
    </row>
    <row r="177" spans="28:34" x14ac:dyDescent="0.25">
      <c r="AB177" s="141">
        <v>37</v>
      </c>
      <c r="AC177" s="142" t="s">
        <v>1085</v>
      </c>
      <c r="AD177" s="142" t="s">
        <v>1084</v>
      </c>
      <c r="AE177" s="366" t="str">
        <f t="shared" ref="AE177" si="10">"GP_"&amp;AB177</f>
        <v>GP_37</v>
      </c>
      <c r="AF177" s="142" t="s">
        <v>1087</v>
      </c>
      <c r="AG177" s="366">
        <v>417</v>
      </c>
      <c r="AH177" s="141" t="str">
        <f t="shared" si="7"/>
        <v>Avalado</v>
      </c>
    </row>
    <row r="178" spans="28:34" x14ac:dyDescent="0.25">
      <c r="AB178" s="141">
        <v>37</v>
      </c>
      <c r="AC178" s="142" t="s">
        <v>1085</v>
      </c>
      <c r="AD178" s="142" t="s">
        <v>1084</v>
      </c>
      <c r="AE178" s="366" t="str">
        <f t="shared" si="8"/>
        <v>GP_37</v>
      </c>
      <c r="AF178" s="142" t="s">
        <v>1088</v>
      </c>
      <c r="AG178" s="366">
        <v>440</v>
      </c>
      <c r="AH178" s="141" t="str">
        <f t="shared" si="7"/>
        <v>Avalado</v>
      </c>
    </row>
    <row r="179" spans="28:34" x14ac:dyDescent="0.25">
      <c r="AB179" s="141">
        <v>38</v>
      </c>
      <c r="AC179" s="142" t="s">
        <v>349</v>
      </c>
      <c r="AD179" s="142" t="s">
        <v>166</v>
      </c>
      <c r="AE179" s="366" t="str">
        <f t="shared" si="8"/>
        <v>GP_38</v>
      </c>
      <c r="AF179" s="142" t="s">
        <v>350</v>
      </c>
      <c r="AG179" s="366">
        <v>29</v>
      </c>
      <c r="AH179" s="141" t="str">
        <f t="shared" si="7"/>
        <v>D</v>
      </c>
    </row>
    <row r="180" spans="28:34" x14ac:dyDescent="0.25">
      <c r="AB180" s="141">
        <v>38</v>
      </c>
      <c r="AC180" s="142" t="s">
        <v>349</v>
      </c>
      <c r="AD180" s="142" t="s">
        <v>166</v>
      </c>
      <c r="AE180" s="366" t="str">
        <f t="shared" si="8"/>
        <v>GP_38</v>
      </c>
      <c r="AF180" s="142" t="s">
        <v>351</v>
      </c>
      <c r="AG180" s="366">
        <v>177</v>
      </c>
      <c r="AH180" s="141" t="str">
        <f t="shared" si="7"/>
        <v>D</v>
      </c>
    </row>
    <row r="181" spans="28:34" x14ac:dyDescent="0.25">
      <c r="AB181" s="141">
        <v>38</v>
      </c>
      <c r="AC181" s="142" t="s">
        <v>349</v>
      </c>
      <c r="AD181" s="142" t="s">
        <v>166</v>
      </c>
      <c r="AE181" s="366" t="str">
        <f t="shared" si="8"/>
        <v>GP_38</v>
      </c>
      <c r="AF181" s="142" t="s">
        <v>352</v>
      </c>
      <c r="AG181" s="366">
        <v>179</v>
      </c>
      <c r="AH181" s="141" t="str">
        <f t="shared" si="7"/>
        <v>D</v>
      </c>
    </row>
    <row r="182" spans="28:34" x14ac:dyDescent="0.25">
      <c r="AB182" s="141">
        <v>39</v>
      </c>
      <c r="AC182" s="142" t="s">
        <v>353</v>
      </c>
      <c r="AD182" s="142" t="s">
        <v>168</v>
      </c>
      <c r="AE182" s="366" t="str">
        <f t="shared" si="8"/>
        <v>GP_39</v>
      </c>
      <c r="AF182" s="142" t="s">
        <v>354</v>
      </c>
      <c r="AG182" s="366">
        <v>44</v>
      </c>
      <c r="AH182" s="141" t="str">
        <f t="shared" si="7"/>
        <v>B</v>
      </c>
    </row>
    <row r="183" spans="28:34" x14ac:dyDescent="0.25">
      <c r="AB183" s="141">
        <v>39</v>
      </c>
      <c r="AC183" s="142" t="s">
        <v>353</v>
      </c>
      <c r="AD183" s="142" t="s">
        <v>168</v>
      </c>
      <c r="AE183" s="366" t="str">
        <f t="shared" si="8"/>
        <v>GP_39</v>
      </c>
      <c r="AF183" s="142" t="s">
        <v>355</v>
      </c>
      <c r="AG183" s="366">
        <v>240</v>
      </c>
      <c r="AH183" s="141" t="str">
        <f t="shared" si="7"/>
        <v>B</v>
      </c>
    </row>
    <row r="184" spans="28:34" x14ac:dyDescent="0.25">
      <c r="AB184" s="141">
        <v>39</v>
      </c>
      <c r="AC184" s="142" t="s">
        <v>353</v>
      </c>
      <c r="AD184" s="142" t="s">
        <v>168</v>
      </c>
      <c r="AE184" s="366" t="str">
        <f t="shared" si="8"/>
        <v>GP_39</v>
      </c>
      <c r="AF184" s="142" t="s">
        <v>356</v>
      </c>
      <c r="AG184" s="366">
        <v>244</v>
      </c>
      <c r="AH184" s="141" t="str">
        <f t="shared" si="7"/>
        <v>B</v>
      </c>
    </row>
    <row r="185" spans="28:34" x14ac:dyDescent="0.25">
      <c r="AB185" s="141">
        <v>39</v>
      </c>
      <c r="AC185" s="142" t="s">
        <v>353</v>
      </c>
      <c r="AD185" s="142" t="s">
        <v>168</v>
      </c>
      <c r="AE185" s="366" t="str">
        <f t="shared" si="8"/>
        <v>GP_39</v>
      </c>
      <c r="AF185" s="142" t="s">
        <v>357</v>
      </c>
      <c r="AG185" s="366">
        <v>245</v>
      </c>
      <c r="AH185" s="141" t="str">
        <f t="shared" si="7"/>
        <v>B</v>
      </c>
    </row>
    <row r="186" spans="28:34" x14ac:dyDescent="0.25">
      <c r="AB186" s="141">
        <v>39</v>
      </c>
      <c r="AC186" s="142" t="s">
        <v>353</v>
      </c>
      <c r="AD186" s="142" t="s">
        <v>168</v>
      </c>
      <c r="AE186" s="366" t="str">
        <f t="shared" si="8"/>
        <v>GP_39</v>
      </c>
      <c r="AF186" s="142" t="s">
        <v>358</v>
      </c>
      <c r="AG186" s="366">
        <v>246</v>
      </c>
      <c r="AH186" s="141" t="str">
        <f t="shared" si="7"/>
        <v>B</v>
      </c>
    </row>
    <row r="187" spans="28:34" x14ac:dyDescent="0.25">
      <c r="AB187" s="141">
        <v>40</v>
      </c>
      <c r="AC187" s="142" t="s">
        <v>359</v>
      </c>
      <c r="AD187" s="142" t="s">
        <v>171</v>
      </c>
      <c r="AE187" s="366" t="str">
        <f t="shared" si="8"/>
        <v>GP_40</v>
      </c>
      <c r="AF187" s="142" t="s">
        <v>360</v>
      </c>
      <c r="AG187" s="366">
        <v>180</v>
      </c>
      <c r="AH187" s="141" t="str">
        <f t="shared" si="7"/>
        <v>R</v>
      </c>
    </row>
    <row r="188" spans="28:34" x14ac:dyDescent="0.25">
      <c r="AB188" s="141">
        <v>40</v>
      </c>
      <c r="AC188" s="142" t="s">
        <v>359</v>
      </c>
      <c r="AD188" s="142" t="s">
        <v>171</v>
      </c>
      <c r="AE188" s="366" t="str">
        <f t="shared" si="8"/>
        <v>GP_40</v>
      </c>
      <c r="AF188" s="142" t="s">
        <v>361</v>
      </c>
      <c r="AG188" s="366">
        <v>181</v>
      </c>
      <c r="AH188" s="141" t="str">
        <f t="shared" si="7"/>
        <v>R</v>
      </c>
    </row>
    <row r="189" spans="28:34" x14ac:dyDescent="0.25">
      <c r="AB189" s="141">
        <v>40</v>
      </c>
      <c r="AC189" s="142" t="s">
        <v>359</v>
      </c>
      <c r="AD189" s="142" t="s">
        <v>171</v>
      </c>
      <c r="AE189" s="366" t="str">
        <f t="shared" si="8"/>
        <v>GP_40</v>
      </c>
      <c r="AF189" s="142" t="s">
        <v>362</v>
      </c>
      <c r="AG189" s="366">
        <v>183</v>
      </c>
      <c r="AH189" s="141" t="str">
        <f t="shared" si="7"/>
        <v>R</v>
      </c>
    </row>
    <row r="190" spans="28:34" x14ac:dyDescent="0.25">
      <c r="AB190" s="141">
        <v>40</v>
      </c>
      <c r="AC190" s="142" t="s">
        <v>359</v>
      </c>
      <c r="AD190" s="142" t="s">
        <v>171</v>
      </c>
      <c r="AE190" s="366" t="str">
        <f t="shared" si="8"/>
        <v>GP_40</v>
      </c>
      <c r="AF190" s="142" t="s">
        <v>363</v>
      </c>
      <c r="AG190" s="366">
        <v>358</v>
      </c>
      <c r="AH190" s="141" t="str">
        <f t="shared" si="7"/>
        <v>R</v>
      </c>
    </row>
    <row r="191" spans="28:34" x14ac:dyDescent="0.25">
      <c r="AB191" s="141">
        <v>41</v>
      </c>
      <c r="AC191" s="142" t="s">
        <v>364</v>
      </c>
      <c r="AD191" s="142" t="s">
        <v>173</v>
      </c>
      <c r="AE191" s="366" t="str">
        <f t="shared" si="8"/>
        <v>GP_41</v>
      </c>
      <c r="AF191" s="142" t="s">
        <v>365</v>
      </c>
      <c r="AG191" s="366">
        <v>15</v>
      </c>
      <c r="AH191" s="141" t="str">
        <f t="shared" si="7"/>
        <v>D</v>
      </c>
    </row>
    <row r="192" spans="28:34" x14ac:dyDescent="0.25">
      <c r="AB192" s="141">
        <v>41</v>
      </c>
      <c r="AC192" s="142" t="s">
        <v>364</v>
      </c>
      <c r="AD192" s="142" t="s">
        <v>173</v>
      </c>
      <c r="AE192" s="366" t="str">
        <f t="shared" si="8"/>
        <v>GP_41</v>
      </c>
      <c r="AF192" s="142" t="s">
        <v>366</v>
      </c>
      <c r="AG192" s="366">
        <v>184</v>
      </c>
      <c r="AH192" s="141" t="str">
        <f t="shared" si="7"/>
        <v>D</v>
      </c>
    </row>
    <row r="193" spans="28:34" x14ac:dyDescent="0.25">
      <c r="AB193" s="141">
        <v>42</v>
      </c>
      <c r="AC193" s="142" t="s">
        <v>367</v>
      </c>
      <c r="AD193" s="142" t="s">
        <v>175</v>
      </c>
      <c r="AE193" s="366" t="str">
        <f t="shared" si="8"/>
        <v>GP_42</v>
      </c>
      <c r="AF193" s="142" t="s">
        <v>368</v>
      </c>
      <c r="AG193" s="366">
        <v>6</v>
      </c>
      <c r="AH193" s="141" t="str">
        <f t="shared" si="7"/>
        <v>A1</v>
      </c>
    </row>
    <row r="194" spans="28:34" x14ac:dyDescent="0.25">
      <c r="AB194" s="141">
        <v>42</v>
      </c>
      <c r="AC194" s="142" t="s">
        <v>367</v>
      </c>
      <c r="AD194" s="142" t="s">
        <v>175</v>
      </c>
      <c r="AE194" s="366" t="str">
        <f t="shared" si="8"/>
        <v>GP_42</v>
      </c>
      <c r="AF194" s="142" t="s">
        <v>369</v>
      </c>
      <c r="AG194" s="366">
        <v>14</v>
      </c>
      <c r="AH194" s="141" t="str">
        <f t="shared" ref="AH194:AH257" si="11">VLOOKUP($AC194,$AK$1:$AL$74,2,0)</f>
        <v>A1</v>
      </c>
    </row>
    <row r="195" spans="28:34" x14ac:dyDescent="0.25">
      <c r="AB195" s="141">
        <v>42</v>
      </c>
      <c r="AC195" s="142" t="s">
        <v>367</v>
      </c>
      <c r="AD195" s="142" t="s">
        <v>175</v>
      </c>
      <c r="AE195" s="366" t="str">
        <f t="shared" si="8"/>
        <v>GP_42</v>
      </c>
      <c r="AF195" s="142" t="s">
        <v>370</v>
      </c>
      <c r="AG195" s="366">
        <v>41</v>
      </c>
      <c r="AH195" s="141" t="str">
        <f t="shared" si="11"/>
        <v>A1</v>
      </c>
    </row>
    <row r="196" spans="28:34" x14ac:dyDescent="0.25">
      <c r="AB196" s="141">
        <v>42</v>
      </c>
      <c r="AC196" s="142" t="s">
        <v>367</v>
      </c>
      <c r="AD196" s="142" t="s">
        <v>175</v>
      </c>
      <c r="AE196" s="366" t="str">
        <f t="shared" si="8"/>
        <v>GP_42</v>
      </c>
      <c r="AF196" s="142" t="s">
        <v>371</v>
      </c>
      <c r="AG196" s="366">
        <v>182</v>
      </c>
      <c r="AH196" s="141" t="str">
        <f t="shared" si="11"/>
        <v>A1</v>
      </c>
    </row>
    <row r="197" spans="28:34" x14ac:dyDescent="0.25">
      <c r="AB197" s="141">
        <v>42</v>
      </c>
      <c r="AC197" s="142" t="s">
        <v>367</v>
      </c>
      <c r="AD197" s="142" t="s">
        <v>175</v>
      </c>
      <c r="AE197" s="366" t="str">
        <f t="shared" si="8"/>
        <v>GP_42</v>
      </c>
      <c r="AF197" s="142" t="s">
        <v>372</v>
      </c>
      <c r="AG197" s="366">
        <v>186</v>
      </c>
      <c r="AH197" s="141" t="str">
        <f t="shared" si="11"/>
        <v>A1</v>
      </c>
    </row>
    <row r="198" spans="28:34" x14ac:dyDescent="0.25">
      <c r="AB198" s="141">
        <v>42</v>
      </c>
      <c r="AC198" s="142" t="s">
        <v>367</v>
      </c>
      <c r="AD198" s="142" t="s">
        <v>175</v>
      </c>
      <c r="AE198" s="366" t="str">
        <f t="shared" si="8"/>
        <v>GP_42</v>
      </c>
      <c r="AF198" s="142" t="s">
        <v>373</v>
      </c>
      <c r="AG198" s="366">
        <v>187</v>
      </c>
      <c r="AH198" s="141" t="str">
        <f t="shared" si="11"/>
        <v>A1</v>
      </c>
    </row>
    <row r="199" spans="28:34" x14ac:dyDescent="0.25">
      <c r="AB199" s="141">
        <v>42</v>
      </c>
      <c r="AC199" s="142" t="s">
        <v>367</v>
      </c>
      <c r="AD199" s="142" t="s">
        <v>175</v>
      </c>
      <c r="AE199" s="366" t="str">
        <f t="shared" si="8"/>
        <v>GP_42</v>
      </c>
      <c r="AF199" s="142" t="s">
        <v>374</v>
      </c>
      <c r="AG199" s="366">
        <v>359</v>
      </c>
      <c r="AH199" s="141" t="str">
        <f t="shared" si="11"/>
        <v>A1</v>
      </c>
    </row>
    <row r="200" spans="28:34" x14ac:dyDescent="0.25">
      <c r="AB200" s="141">
        <v>43</v>
      </c>
      <c r="AC200" s="142" t="s">
        <v>454</v>
      </c>
      <c r="AD200" s="142" t="s">
        <v>1064</v>
      </c>
      <c r="AE200" s="366" t="str">
        <f t="shared" si="8"/>
        <v>GP_43</v>
      </c>
      <c r="AF200" s="142" t="s">
        <v>455</v>
      </c>
      <c r="AG200" s="366">
        <v>267</v>
      </c>
      <c r="AH200" s="141" t="str">
        <f t="shared" si="11"/>
        <v>Avalado</v>
      </c>
    </row>
    <row r="201" spans="28:34" x14ac:dyDescent="0.25">
      <c r="AB201" s="141">
        <v>43</v>
      </c>
      <c r="AC201" s="142" t="s">
        <v>454</v>
      </c>
      <c r="AD201" s="142" t="s">
        <v>1064</v>
      </c>
      <c r="AE201" s="366" t="str">
        <f t="shared" ref="AE201" si="12">"GP_"&amp;AB201</f>
        <v>GP_43</v>
      </c>
      <c r="AF201" s="142" t="s">
        <v>456</v>
      </c>
      <c r="AG201" s="366">
        <v>268</v>
      </c>
      <c r="AH201" s="141" t="str">
        <f t="shared" si="11"/>
        <v>Avalado</v>
      </c>
    </row>
    <row r="202" spans="28:34" x14ac:dyDescent="0.25">
      <c r="AB202" s="141">
        <v>43</v>
      </c>
      <c r="AC202" s="142" t="s">
        <v>454</v>
      </c>
      <c r="AD202" s="142" t="s">
        <v>1064</v>
      </c>
      <c r="AE202" s="366" t="str">
        <f t="shared" si="8"/>
        <v>GP_43</v>
      </c>
      <c r="AF202" s="142" t="s">
        <v>1065</v>
      </c>
      <c r="AG202" s="366">
        <v>269</v>
      </c>
      <c r="AH202" s="141" t="str">
        <f t="shared" si="11"/>
        <v>Avalado</v>
      </c>
    </row>
    <row r="203" spans="28:34" x14ac:dyDescent="0.25">
      <c r="AB203" s="141">
        <v>44</v>
      </c>
      <c r="AC203" s="142" t="s">
        <v>1067</v>
      </c>
      <c r="AD203" s="142" t="s">
        <v>1066</v>
      </c>
      <c r="AE203" s="366" t="str">
        <f t="shared" si="8"/>
        <v>GP_44</v>
      </c>
      <c r="AF203" s="142" t="s">
        <v>1068</v>
      </c>
      <c r="AG203" s="366">
        <v>0</v>
      </c>
      <c r="AH203" s="141" t="str">
        <f t="shared" si="11"/>
        <v>R</v>
      </c>
    </row>
    <row r="204" spans="28:34" x14ac:dyDescent="0.25">
      <c r="AB204" s="141">
        <v>44</v>
      </c>
      <c r="AC204" s="142" t="s">
        <v>1067</v>
      </c>
      <c r="AD204" s="142" t="s">
        <v>1066</v>
      </c>
      <c r="AE204" s="366" t="str">
        <f t="shared" si="8"/>
        <v>GP_44</v>
      </c>
      <c r="AF204" s="142" t="s">
        <v>1068</v>
      </c>
      <c r="AG204" s="366">
        <v>0</v>
      </c>
      <c r="AH204" s="141" t="str">
        <f t="shared" si="11"/>
        <v>R</v>
      </c>
    </row>
    <row r="205" spans="28:34" x14ac:dyDescent="0.25">
      <c r="AB205" s="141">
        <v>45</v>
      </c>
      <c r="AC205" s="142" t="s">
        <v>1070</v>
      </c>
      <c r="AD205" s="368" t="s">
        <v>1083</v>
      </c>
      <c r="AE205" s="366" t="str">
        <f t="shared" si="8"/>
        <v>GP_45</v>
      </c>
      <c r="AF205" s="368" t="s">
        <v>1071</v>
      </c>
      <c r="AG205" s="366">
        <v>437</v>
      </c>
      <c r="AH205" s="141" t="str">
        <f t="shared" si="11"/>
        <v>Avalado</v>
      </c>
    </row>
    <row r="206" spans="28:34" x14ac:dyDescent="0.25">
      <c r="AB206" s="141">
        <v>45</v>
      </c>
      <c r="AC206" s="142" t="s">
        <v>1070</v>
      </c>
      <c r="AD206" s="368" t="s">
        <v>1083</v>
      </c>
      <c r="AE206" s="366" t="str">
        <f t="shared" ref="AE206:AE217" si="13">"GP_"&amp;AB206</f>
        <v>GP_45</v>
      </c>
      <c r="AF206" s="368" t="s">
        <v>1072</v>
      </c>
      <c r="AG206" s="366">
        <v>438</v>
      </c>
      <c r="AH206" s="141" t="str">
        <f t="shared" si="11"/>
        <v>Avalado</v>
      </c>
    </row>
    <row r="207" spans="28:34" x14ac:dyDescent="0.25">
      <c r="AB207" s="141">
        <v>45</v>
      </c>
      <c r="AC207" s="142" t="s">
        <v>1070</v>
      </c>
      <c r="AD207" s="368" t="s">
        <v>1083</v>
      </c>
      <c r="AE207" s="366" t="str">
        <f t="shared" si="13"/>
        <v>GP_45</v>
      </c>
      <c r="AF207" s="368" t="s">
        <v>1073</v>
      </c>
      <c r="AG207" s="366">
        <v>439</v>
      </c>
      <c r="AH207" s="141" t="str">
        <f t="shared" si="11"/>
        <v>Avalado</v>
      </c>
    </row>
    <row r="208" spans="28:34" x14ac:dyDescent="0.25">
      <c r="AB208" s="141">
        <v>45</v>
      </c>
      <c r="AC208" s="142" t="s">
        <v>1070</v>
      </c>
      <c r="AD208" s="368" t="s">
        <v>1083</v>
      </c>
      <c r="AE208" s="366" t="str">
        <f t="shared" si="13"/>
        <v>GP_45</v>
      </c>
      <c r="AF208" s="368" t="s">
        <v>1074</v>
      </c>
      <c r="AG208" s="366">
        <v>440</v>
      </c>
      <c r="AH208" s="141" t="str">
        <f t="shared" si="11"/>
        <v>Avalado</v>
      </c>
    </row>
    <row r="209" spans="28:34" x14ac:dyDescent="0.25">
      <c r="AB209" s="141">
        <v>45</v>
      </c>
      <c r="AC209" s="142" t="s">
        <v>1070</v>
      </c>
      <c r="AD209" s="368" t="s">
        <v>1083</v>
      </c>
      <c r="AE209" s="366" t="str">
        <f t="shared" si="13"/>
        <v>GP_45</v>
      </c>
      <c r="AF209" s="368" t="s">
        <v>1075</v>
      </c>
      <c r="AG209" s="366">
        <v>441</v>
      </c>
      <c r="AH209" s="141" t="str">
        <f t="shared" si="11"/>
        <v>Avalado</v>
      </c>
    </row>
    <row r="210" spans="28:34" x14ac:dyDescent="0.25">
      <c r="AB210" s="141">
        <v>45</v>
      </c>
      <c r="AC210" s="142" t="s">
        <v>1070</v>
      </c>
      <c r="AD210" s="368" t="s">
        <v>1083</v>
      </c>
      <c r="AE210" s="366" t="str">
        <f t="shared" si="13"/>
        <v>GP_45</v>
      </c>
      <c r="AF210" s="368" t="s">
        <v>1076</v>
      </c>
      <c r="AG210" s="366">
        <v>442</v>
      </c>
      <c r="AH210" s="141" t="str">
        <f t="shared" si="11"/>
        <v>Avalado</v>
      </c>
    </row>
    <row r="211" spans="28:34" x14ac:dyDescent="0.25">
      <c r="AB211" s="141">
        <v>45</v>
      </c>
      <c r="AC211" s="142" t="s">
        <v>1070</v>
      </c>
      <c r="AD211" s="368" t="s">
        <v>1083</v>
      </c>
      <c r="AE211" s="366" t="str">
        <f t="shared" si="13"/>
        <v>GP_45</v>
      </c>
      <c r="AF211" s="368" t="s">
        <v>1077</v>
      </c>
      <c r="AG211" s="366">
        <v>443</v>
      </c>
      <c r="AH211" s="141" t="str">
        <f t="shared" si="11"/>
        <v>Avalado</v>
      </c>
    </row>
    <row r="212" spans="28:34" x14ac:dyDescent="0.25">
      <c r="AB212" s="141">
        <v>45</v>
      </c>
      <c r="AC212" s="142" t="s">
        <v>1070</v>
      </c>
      <c r="AD212" s="368" t="s">
        <v>1083</v>
      </c>
      <c r="AE212" s="366" t="str">
        <f t="shared" si="13"/>
        <v>GP_45</v>
      </c>
      <c r="AF212" s="368" t="s">
        <v>1078</v>
      </c>
      <c r="AG212" s="366">
        <v>444</v>
      </c>
      <c r="AH212" s="141" t="str">
        <f t="shared" si="11"/>
        <v>Avalado</v>
      </c>
    </row>
    <row r="213" spans="28:34" x14ac:dyDescent="0.25">
      <c r="AB213" s="141">
        <v>45</v>
      </c>
      <c r="AC213" s="142" t="s">
        <v>1070</v>
      </c>
      <c r="AD213" s="368" t="s">
        <v>1083</v>
      </c>
      <c r="AE213" s="366" t="str">
        <f t="shared" si="13"/>
        <v>GP_45</v>
      </c>
      <c r="AF213" s="368" t="s">
        <v>1079</v>
      </c>
      <c r="AG213" s="366">
        <v>445</v>
      </c>
      <c r="AH213" s="141" t="str">
        <f t="shared" si="11"/>
        <v>Avalado</v>
      </c>
    </row>
    <row r="214" spans="28:34" x14ac:dyDescent="0.25">
      <c r="AB214" s="141">
        <v>45</v>
      </c>
      <c r="AC214" s="142" t="s">
        <v>1070</v>
      </c>
      <c r="AD214" s="368" t="s">
        <v>1083</v>
      </c>
      <c r="AE214" s="366" t="str">
        <f t="shared" si="13"/>
        <v>GP_45</v>
      </c>
      <c r="AF214" s="368" t="s">
        <v>1080</v>
      </c>
      <c r="AG214" s="366">
        <v>446</v>
      </c>
      <c r="AH214" s="141" t="str">
        <f t="shared" si="11"/>
        <v>Avalado</v>
      </c>
    </row>
    <row r="215" spans="28:34" x14ac:dyDescent="0.25">
      <c r="AB215" s="141">
        <v>45</v>
      </c>
      <c r="AC215" s="142" t="s">
        <v>1070</v>
      </c>
      <c r="AD215" s="368" t="s">
        <v>1083</v>
      </c>
      <c r="AE215" s="366" t="str">
        <f t="shared" si="13"/>
        <v>GP_45</v>
      </c>
      <c r="AF215" s="368" t="s">
        <v>1081</v>
      </c>
      <c r="AG215" s="366">
        <v>447</v>
      </c>
      <c r="AH215" s="141" t="str">
        <f t="shared" si="11"/>
        <v>Avalado</v>
      </c>
    </row>
    <row r="216" spans="28:34" x14ac:dyDescent="0.25">
      <c r="AB216" s="141">
        <v>45</v>
      </c>
      <c r="AC216" s="142" t="s">
        <v>1070</v>
      </c>
      <c r="AD216" s="368" t="s">
        <v>1083</v>
      </c>
      <c r="AE216" s="366" t="str">
        <f t="shared" si="13"/>
        <v>GP_45</v>
      </c>
      <c r="AF216" s="368" t="s">
        <v>457</v>
      </c>
      <c r="AG216" s="366">
        <v>448</v>
      </c>
      <c r="AH216" s="141" t="str">
        <f t="shared" si="11"/>
        <v>Avalado</v>
      </c>
    </row>
    <row r="217" spans="28:34" x14ac:dyDescent="0.25">
      <c r="AB217" s="141">
        <v>45</v>
      </c>
      <c r="AC217" s="142" t="s">
        <v>1070</v>
      </c>
      <c r="AD217" s="368" t="s">
        <v>1083</v>
      </c>
      <c r="AE217" s="366" t="str">
        <f t="shared" si="13"/>
        <v>GP_45</v>
      </c>
      <c r="AF217" s="368" t="s">
        <v>1082</v>
      </c>
      <c r="AG217" s="366">
        <v>449</v>
      </c>
      <c r="AH217" s="141" t="str">
        <f t="shared" si="11"/>
        <v>Avalado</v>
      </c>
    </row>
    <row r="218" spans="28:34" x14ac:dyDescent="0.25">
      <c r="AB218" s="141">
        <v>46</v>
      </c>
      <c r="AC218" s="142" t="s">
        <v>376</v>
      </c>
      <c r="AD218" s="142" t="s">
        <v>180</v>
      </c>
      <c r="AE218" s="366" t="str">
        <f t="shared" ref="AE218:AE280" si="14">"GP_"&amp;AB218</f>
        <v>GP_46</v>
      </c>
      <c r="AF218" s="142" t="s">
        <v>377</v>
      </c>
      <c r="AG218" s="366">
        <v>190</v>
      </c>
      <c r="AH218" s="141" t="str">
        <f t="shared" si="11"/>
        <v>C</v>
      </c>
    </row>
    <row r="219" spans="28:34" x14ac:dyDescent="0.25">
      <c r="AB219" s="141">
        <v>46</v>
      </c>
      <c r="AC219" s="142" t="s">
        <v>376</v>
      </c>
      <c r="AD219" s="142" t="s">
        <v>180</v>
      </c>
      <c r="AE219" s="366" t="str">
        <f t="shared" si="14"/>
        <v>GP_46</v>
      </c>
      <c r="AF219" s="142" t="s">
        <v>378</v>
      </c>
      <c r="AG219" s="366">
        <v>191</v>
      </c>
      <c r="AH219" s="141" t="str">
        <f t="shared" si="11"/>
        <v>C</v>
      </c>
    </row>
    <row r="220" spans="28:34" x14ac:dyDescent="0.25">
      <c r="AB220" s="141">
        <v>46</v>
      </c>
      <c r="AC220" s="142" t="s">
        <v>376</v>
      </c>
      <c r="AD220" s="142" t="s">
        <v>180</v>
      </c>
      <c r="AE220" s="366" t="str">
        <f t="shared" si="14"/>
        <v>GP_46</v>
      </c>
      <c r="AF220" s="142" t="s">
        <v>379</v>
      </c>
      <c r="AG220" s="366">
        <v>192</v>
      </c>
      <c r="AH220" s="141" t="str">
        <f t="shared" si="11"/>
        <v>C</v>
      </c>
    </row>
    <row r="221" spans="28:34" x14ac:dyDescent="0.25">
      <c r="AB221" s="141">
        <v>46</v>
      </c>
      <c r="AC221" s="142" t="s">
        <v>376</v>
      </c>
      <c r="AD221" s="142" t="s">
        <v>180</v>
      </c>
      <c r="AE221" s="366" t="str">
        <f t="shared" si="14"/>
        <v>GP_46</v>
      </c>
      <c r="AF221" s="142" t="s">
        <v>380</v>
      </c>
      <c r="AG221" s="366">
        <v>193</v>
      </c>
      <c r="AH221" s="141" t="str">
        <f t="shared" si="11"/>
        <v>C</v>
      </c>
    </row>
    <row r="222" spans="28:34" x14ac:dyDescent="0.25">
      <c r="AB222" s="141">
        <v>46</v>
      </c>
      <c r="AC222" s="142" t="s">
        <v>376</v>
      </c>
      <c r="AD222" s="142" t="s">
        <v>180</v>
      </c>
      <c r="AE222" s="366" t="str">
        <f t="shared" si="14"/>
        <v>GP_46</v>
      </c>
      <c r="AF222" s="142" t="s">
        <v>381</v>
      </c>
      <c r="AG222" s="366">
        <v>194</v>
      </c>
      <c r="AH222" s="141" t="str">
        <f t="shared" si="11"/>
        <v>C</v>
      </c>
    </row>
    <row r="223" spans="28:34" x14ac:dyDescent="0.25">
      <c r="AB223" s="141">
        <v>47</v>
      </c>
      <c r="AC223" s="142" t="s">
        <v>382</v>
      </c>
      <c r="AD223" s="142" t="s">
        <v>182</v>
      </c>
      <c r="AE223" s="366" t="str">
        <f t="shared" si="14"/>
        <v>GP_47</v>
      </c>
      <c r="AF223" s="142" t="s">
        <v>383</v>
      </c>
      <c r="AG223" s="366">
        <v>32</v>
      </c>
      <c r="AH223" s="141" t="str">
        <f t="shared" si="11"/>
        <v>B</v>
      </c>
    </row>
    <row r="224" spans="28:34" x14ac:dyDescent="0.25">
      <c r="AB224" s="141">
        <v>47</v>
      </c>
      <c r="AC224" s="142" t="s">
        <v>382</v>
      </c>
      <c r="AD224" s="142" t="s">
        <v>182</v>
      </c>
      <c r="AE224" s="366" t="str">
        <f t="shared" si="14"/>
        <v>GP_47</v>
      </c>
      <c r="AF224" s="142" t="s">
        <v>384</v>
      </c>
      <c r="AG224" s="366">
        <v>195</v>
      </c>
      <c r="AH224" s="141" t="str">
        <f t="shared" si="11"/>
        <v>B</v>
      </c>
    </row>
    <row r="225" spans="28:34" x14ac:dyDescent="0.25">
      <c r="AB225" s="141">
        <v>47</v>
      </c>
      <c r="AC225" s="142" t="s">
        <v>382</v>
      </c>
      <c r="AD225" s="142" t="s">
        <v>182</v>
      </c>
      <c r="AE225" s="366" t="str">
        <f t="shared" si="14"/>
        <v>GP_47</v>
      </c>
      <c r="AF225" s="142" t="s">
        <v>385</v>
      </c>
      <c r="AG225" s="366">
        <v>196</v>
      </c>
      <c r="AH225" s="141" t="str">
        <f t="shared" si="11"/>
        <v>B</v>
      </c>
    </row>
    <row r="226" spans="28:34" x14ac:dyDescent="0.25">
      <c r="AB226" s="141">
        <v>47</v>
      </c>
      <c r="AC226" s="142" t="s">
        <v>382</v>
      </c>
      <c r="AD226" s="142" t="s">
        <v>182</v>
      </c>
      <c r="AE226" s="366" t="str">
        <f t="shared" si="14"/>
        <v>GP_47</v>
      </c>
      <c r="AF226" s="142" t="s">
        <v>386</v>
      </c>
      <c r="AG226" s="366">
        <v>198</v>
      </c>
      <c r="AH226" s="141" t="str">
        <f t="shared" si="11"/>
        <v>B</v>
      </c>
    </row>
    <row r="227" spans="28:34" x14ac:dyDescent="0.25">
      <c r="AB227" s="141">
        <v>47</v>
      </c>
      <c r="AC227" s="142" t="s">
        <v>382</v>
      </c>
      <c r="AD227" s="142" t="s">
        <v>182</v>
      </c>
      <c r="AE227" s="366" t="str">
        <f t="shared" si="14"/>
        <v>GP_47</v>
      </c>
      <c r="AF227" s="142" t="s">
        <v>387</v>
      </c>
      <c r="AG227" s="366">
        <v>365</v>
      </c>
      <c r="AH227" s="141" t="str">
        <f t="shared" si="11"/>
        <v>B</v>
      </c>
    </row>
    <row r="228" spans="28:34" x14ac:dyDescent="0.25">
      <c r="AB228" s="141">
        <v>48</v>
      </c>
      <c r="AC228" s="142" t="s">
        <v>388</v>
      </c>
      <c r="AD228" s="142" t="s">
        <v>184</v>
      </c>
      <c r="AE228" s="366" t="str">
        <f t="shared" si="14"/>
        <v>GP_48</v>
      </c>
      <c r="AF228" s="142" t="s">
        <v>389</v>
      </c>
      <c r="AG228" s="366">
        <v>199</v>
      </c>
      <c r="AH228" s="141" t="str">
        <f t="shared" si="11"/>
        <v>C</v>
      </c>
    </row>
    <row r="229" spans="28:34" x14ac:dyDescent="0.25">
      <c r="AB229" s="141">
        <v>48</v>
      </c>
      <c r="AC229" s="142" t="s">
        <v>388</v>
      </c>
      <c r="AD229" s="142" t="s">
        <v>184</v>
      </c>
      <c r="AE229" s="366" t="str">
        <f t="shared" si="14"/>
        <v>GP_48</v>
      </c>
      <c r="AF229" s="142" t="s">
        <v>390</v>
      </c>
      <c r="AG229" s="366">
        <v>200</v>
      </c>
      <c r="AH229" s="141" t="str">
        <f t="shared" si="11"/>
        <v>C</v>
      </c>
    </row>
    <row r="230" spans="28:34" x14ac:dyDescent="0.25">
      <c r="AB230" s="141">
        <v>48</v>
      </c>
      <c r="AC230" s="142" t="s">
        <v>388</v>
      </c>
      <c r="AD230" s="142" t="s">
        <v>184</v>
      </c>
      <c r="AE230" s="366" t="str">
        <f t="shared" si="14"/>
        <v>GP_48</v>
      </c>
      <c r="AF230" s="142" t="s">
        <v>391</v>
      </c>
      <c r="AG230" s="366">
        <v>201</v>
      </c>
      <c r="AH230" s="141" t="str">
        <f t="shared" si="11"/>
        <v>C</v>
      </c>
    </row>
    <row r="231" spans="28:34" x14ac:dyDescent="0.25">
      <c r="AB231" s="141">
        <v>48</v>
      </c>
      <c r="AC231" s="142" t="s">
        <v>388</v>
      </c>
      <c r="AD231" s="142" t="s">
        <v>184</v>
      </c>
      <c r="AE231" s="366" t="str">
        <f t="shared" si="14"/>
        <v>GP_48</v>
      </c>
      <c r="AF231" s="142" t="s">
        <v>392</v>
      </c>
      <c r="AG231" s="366">
        <v>202</v>
      </c>
      <c r="AH231" s="141" t="str">
        <f t="shared" si="11"/>
        <v>C</v>
      </c>
    </row>
    <row r="232" spans="28:34" x14ac:dyDescent="0.25">
      <c r="AB232" s="141">
        <v>48</v>
      </c>
      <c r="AC232" s="142" t="s">
        <v>388</v>
      </c>
      <c r="AD232" s="142" t="s">
        <v>184</v>
      </c>
      <c r="AE232" s="366" t="str">
        <f t="shared" si="14"/>
        <v>GP_48</v>
      </c>
      <c r="AF232" s="142" t="s">
        <v>393</v>
      </c>
      <c r="AG232" s="366">
        <v>203</v>
      </c>
      <c r="AH232" s="141" t="str">
        <f t="shared" si="11"/>
        <v>C</v>
      </c>
    </row>
    <row r="233" spans="28:34" x14ac:dyDescent="0.25">
      <c r="AB233" s="141">
        <v>48</v>
      </c>
      <c r="AC233" s="142" t="s">
        <v>388</v>
      </c>
      <c r="AD233" s="142" t="s">
        <v>184</v>
      </c>
      <c r="AE233" s="366" t="str">
        <f t="shared" si="14"/>
        <v>GP_48</v>
      </c>
      <c r="AF233" s="142" t="s">
        <v>394</v>
      </c>
      <c r="AG233" s="366">
        <v>204</v>
      </c>
      <c r="AH233" s="141" t="str">
        <f t="shared" si="11"/>
        <v>C</v>
      </c>
    </row>
    <row r="234" spans="28:34" x14ac:dyDescent="0.25">
      <c r="AB234" s="141">
        <v>48</v>
      </c>
      <c r="AC234" s="142" t="s">
        <v>388</v>
      </c>
      <c r="AD234" s="142" t="s">
        <v>184</v>
      </c>
      <c r="AE234" s="366" t="str">
        <f t="shared" si="14"/>
        <v>GP_48</v>
      </c>
      <c r="AF234" s="142" t="s">
        <v>395</v>
      </c>
      <c r="AG234" s="366">
        <v>205</v>
      </c>
      <c r="AH234" s="141" t="str">
        <f t="shared" si="11"/>
        <v>C</v>
      </c>
    </row>
    <row r="235" spans="28:34" x14ac:dyDescent="0.25">
      <c r="AB235" s="141">
        <v>48</v>
      </c>
      <c r="AC235" s="142" t="s">
        <v>388</v>
      </c>
      <c r="AD235" s="142" t="s">
        <v>184</v>
      </c>
      <c r="AE235" s="366" t="str">
        <f t="shared" si="14"/>
        <v>GP_48</v>
      </c>
      <c r="AF235" s="142" t="s">
        <v>396</v>
      </c>
      <c r="AG235" s="366">
        <v>364</v>
      </c>
      <c r="AH235" s="141" t="str">
        <f t="shared" si="11"/>
        <v>C</v>
      </c>
    </row>
    <row r="236" spans="28:34" x14ac:dyDescent="0.25">
      <c r="AB236" s="141">
        <v>49</v>
      </c>
      <c r="AC236" s="142" t="s">
        <v>397</v>
      </c>
      <c r="AD236" s="142" t="s">
        <v>186</v>
      </c>
      <c r="AE236" s="366" t="str">
        <f t="shared" si="14"/>
        <v>GP_49</v>
      </c>
      <c r="AF236" s="142" t="s">
        <v>398</v>
      </c>
      <c r="AG236" s="366">
        <v>18</v>
      </c>
      <c r="AH236" s="141" t="str">
        <f t="shared" si="11"/>
        <v>C</v>
      </c>
    </row>
    <row r="237" spans="28:34" x14ac:dyDescent="0.25">
      <c r="AB237" s="141">
        <v>49</v>
      </c>
      <c r="AC237" s="142" t="s">
        <v>397</v>
      </c>
      <c r="AD237" s="142" t="s">
        <v>186</v>
      </c>
      <c r="AE237" s="366" t="str">
        <f t="shared" si="14"/>
        <v>GP_49</v>
      </c>
      <c r="AF237" s="142" t="s">
        <v>399</v>
      </c>
      <c r="AG237" s="366">
        <v>206</v>
      </c>
      <c r="AH237" s="141" t="str">
        <f t="shared" si="11"/>
        <v>C</v>
      </c>
    </row>
    <row r="238" spans="28:34" x14ac:dyDescent="0.25">
      <c r="AB238" s="141">
        <v>49</v>
      </c>
      <c r="AC238" s="142" t="s">
        <v>397</v>
      </c>
      <c r="AD238" s="142" t="s">
        <v>186</v>
      </c>
      <c r="AE238" s="366" t="str">
        <f t="shared" si="14"/>
        <v>GP_49</v>
      </c>
      <c r="AF238" s="142" t="s">
        <v>400</v>
      </c>
      <c r="AG238" s="366">
        <v>207</v>
      </c>
      <c r="AH238" s="141" t="str">
        <f t="shared" si="11"/>
        <v>C</v>
      </c>
    </row>
    <row r="239" spans="28:34" x14ac:dyDescent="0.25">
      <c r="AB239" s="141">
        <v>49</v>
      </c>
      <c r="AC239" s="142" t="s">
        <v>397</v>
      </c>
      <c r="AD239" s="142" t="s">
        <v>186</v>
      </c>
      <c r="AE239" s="366" t="str">
        <f t="shared" si="14"/>
        <v>GP_49</v>
      </c>
      <c r="AF239" s="142" t="s">
        <v>401</v>
      </c>
      <c r="AG239" s="366">
        <v>208</v>
      </c>
      <c r="AH239" s="141" t="str">
        <f t="shared" si="11"/>
        <v>C</v>
      </c>
    </row>
    <row r="240" spans="28:34" x14ac:dyDescent="0.25">
      <c r="AB240" s="141">
        <v>49</v>
      </c>
      <c r="AC240" s="142" t="s">
        <v>397</v>
      </c>
      <c r="AD240" s="142" t="s">
        <v>186</v>
      </c>
      <c r="AE240" s="366" t="str">
        <f t="shared" si="14"/>
        <v>GP_49</v>
      </c>
      <c r="AF240" s="142" t="s">
        <v>402</v>
      </c>
      <c r="AG240" s="366">
        <v>209</v>
      </c>
      <c r="AH240" s="141" t="str">
        <f t="shared" si="11"/>
        <v>C</v>
      </c>
    </row>
    <row r="241" spans="28:34" x14ac:dyDescent="0.25">
      <c r="AB241" s="141">
        <v>49</v>
      </c>
      <c r="AC241" s="142" t="s">
        <v>397</v>
      </c>
      <c r="AD241" s="142" t="s">
        <v>186</v>
      </c>
      <c r="AE241" s="366" t="str">
        <f t="shared" si="14"/>
        <v>GP_49</v>
      </c>
      <c r="AF241" s="142" t="s">
        <v>403</v>
      </c>
      <c r="AG241" s="366">
        <v>210</v>
      </c>
      <c r="AH241" s="141" t="str">
        <f t="shared" si="11"/>
        <v>C</v>
      </c>
    </row>
    <row r="242" spans="28:34" x14ac:dyDescent="0.25">
      <c r="AB242" s="141">
        <v>49</v>
      </c>
      <c r="AC242" s="142" t="s">
        <v>397</v>
      </c>
      <c r="AD242" s="142" t="s">
        <v>186</v>
      </c>
      <c r="AE242" s="366" t="str">
        <f t="shared" si="14"/>
        <v>GP_49</v>
      </c>
      <c r="AF242" s="142" t="s">
        <v>404</v>
      </c>
      <c r="AG242" s="366">
        <v>363</v>
      </c>
      <c r="AH242" s="141" t="str">
        <f t="shared" si="11"/>
        <v>C</v>
      </c>
    </row>
    <row r="243" spans="28:34" x14ac:dyDescent="0.25">
      <c r="AB243" s="141">
        <v>50</v>
      </c>
      <c r="AC243" s="142" t="s">
        <v>405</v>
      </c>
      <c r="AD243" s="142" t="s">
        <v>188</v>
      </c>
      <c r="AE243" s="366" t="str">
        <f t="shared" si="14"/>
        <v>GP_50</v>
      </c>
      <c r="AF243" s="142" t="s">
        <v>406</v>
      </c>
      <c r="AG243" s="366">
        <v>22</v>
      </c>
      <c r="AH243" s="141" t="str">
        <f t="shared" si="11"/>
        <v>C</v>
      </c>
    </row>
    <row r="244" spans="28:34" x14ac:dyDescent="0.25">
      <c r="AB244" s="141">
        <v>50</v>
      </c>
      <c r="AC244" s="142" t="s">
        <v>405</v>
      </c>
      <c r="AD244" s="142" t="s">
        <v>188</v>
      </c>
      <c r="AE244" s="366" t="str">
        <f t="shared" si="14"/>
        <v>GP_50</v>
      </c>
      <c r="AF244" s="142" t="s">
        <v>407</v>
      </c>
      <c r="AG244" s="366">
        <v>23</v>
      </c>
      <c r="AH244" s="141" t="str">
        <f t="shared" si="11"/>
        <v>C</v>
      </c>
    </row>
    <row r="245" spans="28:34" x14ac:dyDescent="0.25">
      <c r="AB245" s="141">
        <v>50</v>
      </c>
      <c r="AC245" s="142" t="s">
        <v>405</v>
      </c>
      <c r="AD245" s="142" t="s">
        <v>188</v>
      </c>
      <c r="AE245" s="366" t="str">
        <f t="shared" si="14"/>
        <v>GP_50</v>
      </c>
      <c r="AF245" s="142" t="s">
        <v>408</v>
      </c>
      <c r="AG245" s="366">
        <v>42</v>
      </c>
      <c r="AH245" s="141" t="str">
        <f t="shared" si="11"/>
        <v>C</v>
      </c>
    </row>
    <row r="246" spans="28:34" x14ac:dyDescent="0.25">
      <c r="AB246" s="141">
        <v>50</v>
      </c>
      <c r="AC246" s="142" t="s">
        <v>405</v>
      </c>
      <c r="AD246" s="142" t="s">
        <v>188</v>
      </c>
      <c r="AE246" s="366" t="str">
        <f t="shared" si="14"/>
        <v>GP_50</v>
      </c>
      <c r="AF246" s="142" t="s">
        <v>409</v>
      </c>
      <c r="AG246" s="366">
        <v>213</v>
      </c>
      <c r="AH246" s="141" t="str">
        <f t="shared" si="11"/>
        <v>C</v>
      </c>
    </row>
    <row r="247" spans="28:34" x14ac:dyDescent="0.25">
      <c r="AB247" s="141">
        <v>50</v>
      </c>
      <c r="AC247" s="142" t="s">
        <v>405</v>
      </c>
      <c r="AD247" s="142" t="s">
        <v>188</v>
      </c>
      <c r="AE247" s="366" t="str">
        <f t="shared" si="14"/>
        <v>GP_50</v>
      </c>
      <c r="AF247" s="142" t="s">
        <v>410</v>
      </c>
      <c r="AG247" s="366">
        <v>214</v>
      </c>
      <c r="AH247" s="141" t="str">
        <f t="shared" si="11"/>
        <v>C</v>
      </c>
    </row>
    <row r="248" spans="28:34" x14ac:dyDescent="0.25">
      <c r="AB248" s="141">
        <v>50</v>
      </c>
      <c r="AC248" s="142" t="s">
        <v>405</v>
      </c>
      <c r="AD248" s="142" t="s">
        <v>188</v>
      </c>
      <c r="AE248" s="366" t="str">
        <f t="shared" si="14"/>
        <v>GP_50</v>
      </c>
      <c r="AF248" s="142" t="s">
        <v>411</v>
      </c>
      <c r="AG248" s="366">
        <v>215</v>
      </c>
      <c r="AH248" s="141" t="str">
        <f t="shared" si="11"/>
        <v>C</v>
      </c>
    </row>
    <row r="249" spans="28:34" x14ac:dyDescent="0.25">
      <c r="AB249" s="141">
        <v>50</v>
      </c>
      <c r="AC249" s="142" t="s">
        <v>405</v>
      </c>
      <c r="AD249" s="142" t="s">
        <v>188</v>
      </c>
      <c r="AE249" s="366" t="str">
        <f t="shared" si="14"/>
        <v>GP_50</v>
      </c>
      <c r="AF249" s="142" t="s">
        <v>412</v>
      </c>
      <c r="AG249" s="366">
        <v>216</v>
      </c>
      <c r="AH249" s="141" t="str">
        <f t="shared" si="11"/>
        <v>C</v>
      </c>
    </row>
    <row r="250" spans="28:34" x14ac:dyDescent="0.25">
      <c r="AB250" s="141">
        <v>50</v>
      </c>
      <c r="AC250" s="142" t="s">
        <v>405</v>
      </c>
      <c r="AD250" s="142" t="s">
        <v>188</v>
      </c>
      <c r="AE250" s="366" t="str">
        <f t="shared" si="14"/>
        <v>GP_50</v>
      </c>
      <c r="AF250" s="142" t="s">
        <v>413</v>
      </c>
      <c r="AG250" s="366">
        <v>366</v>
      </c>
      <c r="AH250" s="141" t="str">
        <f t="shared" si="11"/>
        <v>C</v>
      </c>
    </row>
    <row r="251" spans="28:34" x14ac:dyDescent="0.25">
      <c r="AB251" s="141">
        <v>51</v>
      </c>
      <c r="AC251" s="142" t="s">
        <v>414</v>
      </c>
      <c r="AD251" s="142" t="s">
        <v>190</v>
      </c>
      <c r="AE251" s="366" t="str">
        <f t="shared" si="14"/>
        <v>GP_51</v>
      </c>
      <c r="AF251" s="142" t="s">
        <v>415</v>
      </c>
      <c r="AG251" s="366">
        <v>36</v>
      </c>
      <c r="AH251" s="141" t="str">
        <f t="shared" si="11"/>
        <v>C</v>
      </c>
    </row>
    <row r="252" spans="28:34" x14ac:dyDescent="0.25">
      <c r="AB252" s="141">
        <v>51</v>
      </c>
      <c r="AC252" s="142" t="s">
        <v>414</v>
      </c>
      <c r="AD252" s="142" t="s">
        <v>190</v>
      </c>
      <c r="AE252" s="366" t="str">
        <f t="shared" si="14"/>
        <v>GP_51</v>
      </c>
      <c r="AF252" s="142" t="s">
        <v>416</v>
      </c>
      <c r="AG252" s="366">
        <v>39</v>
      </c>
      <c r="AH252" s="141" t="str">
        <f t="shared" si="11"/>
        <v>C</v>
      </c>
    </row>
    <row r="253" spans="28:34" x14ac:dyDescent="0.25">
      <c r="AB253" s="141">
        <v>51</v>
      </c>
      <c r="AC253" s="142" t="s">
        <v>414</v>
      </c>
      <c r="AD253" s="142" t="s">
        <v>190</v>
      </c>
      <c r="AE253" s="366" t="str">
        <f t="shared" si="14"/>
        <v>GP_51</v>
      </c>
      <c r="AF253" s="142" t="s">
        <v>417</v>
      </c>
      <c r="AG253" s="366">
        <v>217</v>
      </c>
      <c r="AH253" s="141" t="str">
        <f t="shared" si="11"/>
        <v>C</v>
      </c>
    </row>
    <row r="254" spans="28:34" x14ac:dyDescent="0.25">
      <c r="AB254" s="141">
        <v>51</v>
      </c>
      <c r="AC254" s="142" t="s">
        <v>414</v>
      </c>
      <c r="AD254" s="142" t="s">
        <v>190</v>
      </c>
      <c r="AE254" s="366" t="str">
        <f t="shared" si="14"/>
        <v>GP_51</v>
      </c>
      <c r="AF254" s="142" t="s">
        <v>418</v>
      </c>
      <c r="AG254" s="366">
        <v>218</v>
      </c>
      <c r="AH254" s="141" t="str">
        <f t="shared" si="11"/>
        <v>C</v>
      </c>
    </row>
    <row r="255" spans="28:34" x14ac:dyDescent="0.25">
      <c r="AB255" s="141">
        <v>51</v>
      </c>
      <c r="AC255" s="142" t="s">
        <v>414</v>
      </c>
      <c r="AD255" s="142" t="s">
        <v>190</v>
      </c>
      <c r="AE255" s="366" t="str">
        <f t="shared" si="14"/>
        <v>GP_51</v>
      </c>
      <c r="AF255" s="142" t="s">
        <v>419</v>
      </c>
      <c r="AG255" s="366">
        <v>219</v>
      </c>
      <c r="AH255" s="141" t="str">
        <f t="shared" si="11"/>
        <v>C</v>
      </c>
    </row>
    <row r="256" spans="28:34" x14ac:dyDescent="0.25">
      <c r="AB256" s="141">
        <v>51</v>
      </c>
      <c r="AC256" s="142" t="s">
        <v>414</v>
      </c>
      <c r="AD256" s="142" t="s">
        <v>190</v>
      </c>
      <c r="AE256" s="366" t="str">
        <f t="shared" si="14"/>
        <v>GP_51</v>
      </c>
      <c r="AF256" s="142" t="s">
        <v>420</v>
      </c>
      <c r="AG256" s="366">
        <v>220</v>
      </c>
      <c r="AH256" s="141" t="str">
        <f t="shared" si="11"/>
        <v>C</v>
      </c>
    </row>
    <row r="257" spans="28:34" x14ac:dyDescent="0.25">
      <c r="AB257" s="141">
        <v>52</v>
      </c>
      <c r="AC257" s="142" t="s">
        <v>421</v>
      </c>
      <c r="AD257" s="142" t="s">
        <v>192</v>
      </c>
      <c r="AE257" s="366" t="str">
        <f t="shared" si="14"/>
        <v>GP_52</v>
      </c>
      <c r="AF257" s="142" t="s">
        <v>422</v>
      </c>
      <c r="AG257" s="366">
        <v>222</v>
      </c>
      <c r="AH257" s="141" t="e">
        <f t="shared" si="11"/>
        <v>#N/A</v>
      </c>
    </row>
    <row r="258" spans="28:34" x14ac:dyDescent="0.25">
      <c r="AB258" s="141">
        <v>52</v>
      </c>
      <c r="AC258" s="142" t="s">
        <v>421</v>
      </c>
      <c r="AD258" s="142" t="s">
        <v>192</v>
      </c>
      <c r="AE258" s="366" t="str">
        <f t="shared" si="14"/>
        <v>GP_52</v>
      </c>
      <c r="AF258" s="142" t="s">
        <v>423</v>
      </c>
      <c r="AG258" s="366">
        <v>223</v>
      </c>
      <c r="AH258" s="141" t="e">
        <f t="shared" ref="AH258:AH321" si="15">VLOOKUP($AC258,$AK$1:$AL$74,2,0)</f>
        <v>#N/A</v>
      </c>
    </row>
    <row r="259" spans="28:34" x14ac:dyDescent="0.25">
      <c r="AB259" s="141">
        <v>53</v>
      </c>
      <c r="AC259" s="142" t="s">
        <v>424</v>
      </c>
      <c r="AD259" s="142" t="s">
        <v>194</v>
      </c>
      <c r="AE259" s="366" t="str">
        <f t="shared" si="14"/>
        <v>GP_53</v>
      </c>
      <c r="AF259" s="142" t="s">
        <v>425</v>
      </c>
      <c r="AG259" s="366">
        <v>24</v>
      </c>
      <c r="AH259" s="141" t="e">
        <f t="shared" si="15"/>
        <v>#N/A</v>
      </c>
    </row>
    <row r="260" spans="28:34" x14ac:dyDescent="0.25">
      <c r="AB260" s="141">
        <v>54</v>
      </c>
      <c r="AC260" s="142" t="s">
        <v>426</v>
      </c>
      <c r="AD260" s="142" t="s">
        <v>197</v>
      </c>
      <c r="AE260" s="366" t="str">
        <f t="shared" si="14"/>
        <v>GP_54</v>
      </c>
      <c r="AF260" s="142" t="s">
        <v>427</v>
      </c>
      <c r="AG260" s="366">
        <v>328</v>
      </c>
      <c r="AH260" s="141" t="e">
        <f t="shared" si="15"/>
        <v>#N/A</v>
      </c>
    </row>
    <row r="261" spans="28:34" x14ac:dyDescent="0.25">
      <c r="AB261" s="141">
        <v>54</v>
      </c>
      <c r="AC261" s="142" t="s">
        <v>426</v>
      </c>
      <c r="AD261" s="142" t="s">
        <v>197</v>
      </c>
      <c r="AE261" s="366" t="str">
        <f t="shared" si="14"/>
        <v>GP_54</v>
      </c>
      <c r="AF261" s="142" t="s">
        <v>428</v>
      </c>
      <c r="AG261" s="366">
        <v>329</v>
      </c>
      <c r="AH261" s="141" t="e">
        <f t="shared" si="15"/>
        <v>#N/A</v>
      </c>
    </row>
    <row r="262" spans="28:34" x14ac:dyDescent="0.25">
      <c r="AB262" s="141">
        <v>54</v>
      </c>
      <c r="AC262" s="142" t="s">
        <v>426</v>
      </c>
      <c r="AD262" s="142" t="s">
        <v>197</v>
      </c>
      <c r="AE262" s="366" t="str">
        <f t="shared" si="14"/>
        <v>GP_54</v>
      </c>
      <c r="AF262" s="142" t="s">
        <v>429</v>
      </c>
      <c r="AG262" s="366">
        <v>330</v>
      </c>
      <c r="AH262" s="141" t="e">
        <f t="shared" si="15"/>
        <v>#N/A</v>
      </c>
    </row>
    <row r="263" spans="28:34" x14ac:dyDescent="0.25">
      <c r="AB263" s="141">
        <v>54</v>
      </c>
      <c r="AC263" s="142" t="s">
        <v>426</v>
      </c>
      <c r="AD263" s="142" t="s">
        <v>197</v>
      </c>
      <c r="AE263" s="366" t="str">
        <f t="shared" si="14"/>
        <v>GP_54</v>
      </c>
      <c r="AF263" s="142" t="s">
        <v>430</v>
      </c>
      <c r="AG263" s="366">
        <v>331</v>
      </c>
      <c r="AH263" s="141" t="e">
        <f t="shared" si="15"/>
        <v>#N/A</v>
      </c>
    </row>
    <row r="264" spans="28:34" x14ac:dyDescent="0.25">
      <c r="AB264" s="141">
        <v>54</v>
      </c>
      <c r="AC264" s="142" t="s">
        <v>426</v>
      </c>
      <c r="AD264" s="142" t="s">
        <v>197</v>
      </c>
      <c r="AE264" s="366" t="str">
        <f t="shared" si="14"/>
        <v>GP_54</v>
      </c>
      <c r="AF264" s="142" t="s">
        <v>431</v>
      </c>
      <c r="AG264" s="366">
        <v>332</v>
      </c>
      <c r="AH264" s="141" t="e">
        <f t="shared" si="15"/>
        <v>#N/A</v>
      </c>
    </row>
    <row r="265" spans="28:34" x14ac:dyDescent="0.25">
      <c r="AB265" s="141">
        <v>56</v>
      </c>
      <c r="AC265" s="142" t="s">
        <v>432</v>
      </c>
      <c r="AD265" s="142" t="s">
        <v>201</v>
      </c>
      <c r="AE265" s="366" t="str">
        <f t="shared" si="14"/>
        <v>GP_56</v>
      </c>
      <c r="AF265" s="142" t="s">
        <v>433</v>
      </c>
      <c r="AG265" s="366">
        <v>93</v>
      </c>
      <c r="AH265" s="141" t="str">
        <f t="shared" si="15"/>
        <v>R</v>
      </c>
    </row>
    <row r="266" spans="28:34" x14ac:dyDescent="0.25">
      <c r="AB266" s="141">
        <v>56</v>
      </c>
      <c r="AC266" s="142" t="s">
        <v>432</v>
      </c>
      <c r="AD266" s="142" t="s">
        <v>201</v>
      </c>
      <c r="AE266" s="366" t="str">
        <f t="shared" si="14"/>
        <v>GP_56</v>
      </c>
      <c r="AF266" s="142" t="s">
        <v>434</v>
      </c>
      <c r="AG266" s="366">
        <v>98</v>
      </c>
      <c r="AH266" s="141" t="str">
        <f t="shared" si="15"/>
        <v>R</v>
      </c>
    </row>
    <row r="267" spans="28:34" x14ac:dyDescent="0.25">
      <c r="AB267" s="141">
        <v>56</v>
      </c>
      <c r="AC267" s="142" t="s">
        <v>432</v>
      </c>
      <c r="AD267" s="142" t="s">
        <v>201</v>
      </c>
      <c r="AE267" s="366" t="str">
        <f t="shared" si="14"/>
        <v>GP_56</v>
      </c>
      <c r="AF267" s="142" t="s">
        <v>435</v>
      </c>
      <c r="AG267" s="366">
        <v>253</v>
      </c>
      <c r="AH267" s="141" t="str">
        <f t="shared" si="15"/>
        <v>R</v>
      </c>
    </row>
    <row r="268" spans="28:34" x14ac:dyDescent="0.25">
      <c r="AB268" s="141">
        <v>56</v>
      </c>
      <c r="AC268" s="142" t="s">
        <v>432</v>
      </c>
      <c r="AD268" s="142" t="s">
        <v>201</v>
      </c>
      <c r="AE268" s="366" t="str">
        <f t="shared" si="14"/>
        <v>GP_56</v>
      </c>
      <c r="AF268" s="142" t="s">
        <v>436</v>
      </c>
      <c r="AG268" s="366">
        <v>361</v>
      </c>
      <c r="AH268" s="141" t="str">
        <f t="shared" si="15"/>
        <v>R</v>
      </c>
    </row>
    <row r="269" spans="28:34" x14ac:dyDescent="0.25">
      <c r="AB269" s="141">
        <v>56</v>
      </c>
      <c r="AC269" s="142" t="s">
        <v>432</v>
      </c>
      <c r="AD269" s="142" t="s">
        <v>201</v>
      </c>
      <c r="AE269" s="366" t="str">
        <f t="shared" si="14"/>
        <v>GP_56</v>
      </c>
      <c r="AF269" s="142" t="s">
        <v>437</v>
      </c>
      <c r="AG269" s="366">
        <v>362</v>
      </c>
      <c r="AH269" s="141" t="str">
        <f t="shared" si="15"/>
        <v>R</v>
      </c>
    </row>
    <row r="270" spans="28:34" x14ac:dyDescent="0.25">
      <c r="AB270" s="141">
        <v>57</v>
      </c>
      <c r="AC270" s="142" t="s">
        <v>438</v>
      </c>
      <c r="AD270" s="142" t="s">
        <v>203</v>
      </c>
      <c r="AE270" s="366" t="str">
        <f t="shared" si="14"/>
        <v>GP_57</v>
      </c>
      <c r="AF270" s="142" t="s">
        <v>25</v>
      </c>
      <c r="AG270" s="366">
        <v>270</v>
      </c>
      <c r="AH270" s="141" t="str">
        <f t="shared" si="15"/>
        <v>C</v>
      </c>
    </row>
    <row r="271" spans="28:34" x14ac:dyDescent="0.25">
      <c r="AB271" s="141">
        <v>57</v>
      </c>
      <c r="AC271" s="142" t="s">
        <v>438</v>
      </c>
      <c r="AD271" s="142" t="s">
        <v>203</v>
      </c>
      <c r="AE271" s="366" t="str">
        <f t="shared" si="14"/>
        <v>GP_57</v>
      </c>
      <c r="AF271" s="142" t="s">
        <v>439</v>
      </c>
      <c r="AG271" s="366">
        <v>271</v>
      </c>
      <c r="AH271" s="141" t="str">
        <f t="shared" si="15"/>
        <v>C</v>
      </c>
    </row>
    <row r="272" spans="28:34" x14ac:dyDescent="0.25">
      <c r="AB272" s="141">
        <v>57</v>
      </c>
      <c r="AC272" s="142" t="s">
        <v>438</v>
      </c>
      <c r="AD272" s="142" t="s">
        <v>203</v>
      </c>
      <c r="AE272" s="366" t="str">
        <f t="shared" si="14"/>
        <v>GP_57</v>
      </c>
      <c r="AF272" s="142" t="s">
        <v>327</v>
      </c>
      <c r="AG272" s="366">
        <v>272</v>
      </c>
      <c r="AH272" s="141" t="str">
        <f t="shared" si="15"/>
        <v>C</v>
      </c>
    </row>
    <row r="273" spans="28:34" x14ac:dyDescent="0.25">
      <c r="AB273" s="141">
        <v>58</v>
      </c>
      <c r="AC273" s="142" t="s">
        <v>440</v>
      </c>
      <c r="AD273" s="142" t="s">
        <v>206</v>
      </c>
      <c r="AE273" s="366" t="str">
        <f t="shared" si="14"/>
        <v>GP_58</v>
      </c>
      <c r="AF273" s="142" t="s">
        <v>441</v>
      </c>
      <c r="AG273" s="366">
        <v>247</v>
      </c>
      <c r="AH273" s="141" t="str">
        <f t="shared" si="15"/>
        <v>D</v>
      </c>
    </row>
    <row r="274" spans="28:34" x14ac:dyDescent="0.25">
      <c r="AB274" s="141">
        <v>58</v>
      </c>
      <c r="AC274" s="142" t="s">
        <v>440</v>
      </c>
      <c r="AD274" s="142" t="s">
        <v>206</v>
      </c>
      <c r="AE274" s="366" t="str">
        <f t="shared" si="14"/>
        <v>GP_58</v>
      </c>
      <c r="AF274" s="142" t="s">
        <v>442</v>
      </c>
      <c r="AG274" s="366">
        <v>248</v>
      </c>
      <c r="AH274" s="141" t="str">
        <f t="shared" si="15"/>
        <v>D</v>
      </c>
    </row>
    <row r="275" spans="28:34" x14ac:dyDescent="0.25">
      <c r="AB275" s="141">
        <v>58</v>
      </c>
      <c r="AC275" s="142" t="s">
        <v>440</v>
      </c>
      <c r="AD275" s="142" t="s">
        <v>206</v>
      </c>
      <c r="AE275" s="366" t="str">
        <f t="shared" si="14"/>
        <v>GP_58</v>
      </c>
      <c r="AF275" s="142" t="s">
        <v>443</v>
      </c>
      <c r="AG275" s="366">
        <v>249</v>
      </c>
      <c r="AH275" s="141" t="str">
        <f t="shared" si="15"/>
        <v>D</v>
      </c>
    </row>
    <row r="276" spans="28:34" x14ac:dyDescent="0.25">
      <c r="AB276" s="141">
        <v>59</v>
      </c>
      <c r="AC276" s="142" t="s">
        <v>444</v>
      </c>
      <c r="AD276" s="142" t="s">
        <v>208</v>
      </c>
      <c r="AE276" s="366" t="str">
        <f t="shared" si="14"/>
        <v>GP_59</v>
      </c>
      <c r="AF276" s="142" t="s">
        <v>445</v>
      </c>
      <c r="AG276" s="366">
        <v>274</v>
      </c>
      <c r="AH276" s="141" t="e">
        <f t="shared" si="15"/>
        <v>#N/A</v>
      </c>
    </row>
    <row r="277" spans="28:34" x14ac:dyDescent="0.25">
      <c r="AB277" s="141">
        <v>59</v>
      </c>
      <c r="AC277" s="142" t="s">
        <v>444</v>
      </c>
      <c r="AD277" s="142" t="s">
        <v>208</v>
      </c>
      <c r="AE277" s="366" t="str">
        <f t="shared" si="14"/>
        <v>GP_59</v>
      </c>
      <c r="AF277" s="142" t="s">
        <v>446</v>
      </c>
      <c r="AG277" s="366">
        <v>275</v>
      </c>
      <c r="AH277" s="141" t="e">
        <f t="shared" si="15"/>
        <v>#N/A</v>
      </c>
    </row>
    <row r="278" spans="28:34" x14ac:dyDescent="0.25">
      <c r="AB278" s="141">
        <v>59</v>
      </c>
      <c r="AC278" s="142" t="s">
        <v>444</v>
      </c>
      <c r="AD278" s="142" t="s">
        <v>208</v>
      </c>
      <c r="AE278" s="366" t="str">
        <f t="shared" si="14"/>
        <v>GP_59</v>
      </c>
      <c r="AF278" s="142" t="s">
        <v>447</v>
      </c>
      <c r="AG278" s="366">
        <v>276</v>
      </c>
      <c r="AH278" s="141" t="e">
        <f t="shared" si="15"/>
        <v>#N/A</v>
      </c>
    </row>
    <row r="279" spans="28:34" x14ac:dyDescent="0.25">
      <c r="AB279" s="141">
        <v>59</v>
      </c>
      <c r="AC279" s="142" t="s">
        <v>444</v>
      </c>
      <c r="AD279" s="142" t="s">
        <v>208</v>
      </c>
      <c r="AE279" s="366" t="str">
        <f t="shared" si="14"/>
        <v>GP_59</v>
      </c>
      <c r="AF279" s="142" t="s">
        <v>448</v>
      </c>
      <c r="AG279" s="366">
        <v>277</v>
      </c>
      <c r="AH279" s="141" t="e">
        <f t="shared" si="15"/>
        <v>#N/A</v>
      </c>
    </row>
    <row r="280" spans="28:34" x14ac:dyDescent="0.25">
      <c r="AB280" s="141">
        <v>59</v>
      </c>
      <c r="AC280" s="142" t="s">
        <v>444</v>
      </c>
      <c r="AD280" s="142" t="s">
        <v>208</v>
      </c>
      <c r="AE280" s="366" t="str">
        <f t="shared" si="14"/>
        <v>GP_59</v>
      </c>
      <c r="AF280" s="142" t="s">
        <v>449</v>
      </c>
      <c r="AG280" s="366">
        <v>278</v>
      </c>
      <c r="AH280" s="141" t="e">
        <f t="shared" si="15"/>
        <v>#N/A</v>
      </c>
    </row>
    <row r="281" spans="28:34" x14ac:dyDescent="0.25">
      <c r="AB281" s="141">
        <v>60</v>
      </c>
      <c r="AC281" s="142" t="s">
        <v>426</v>
      </c>
      <c r="AD281" s="142" t="s">
        <v>210</v>
      </c>
      <c r="AE281" s="366" t="str">
        <f t="shared" ref="AE281:AE344" si="16">"GP_"&amp;AB281</f>
        <v>GP_60</v>
      </c>
      <c r="AF281" s="142" t="s">
        <v>450</v>
      </c>
      <c r="AG281" s="366">
        <v>261</v>
      </c>
      <c r="AH281" s="141" t="e">
        <f t="shared" si="15"/>
        <v>#N/A</v>
      </c>
    </row>
    <row r="282" spans="28:34" x14ac:dyDescent="0.25">
      <c r="AB282" s="141">
        <v>62</v>
      </c>
      <c r="AC282" s="142" t="s">
        <v>426</v>
      </c>
      <c r="AD282" s="142" t="s">
        <v>212</v>
      </c>
      <c r="AE282" s="366" t="str">
        <f t="shared" si="16"/>
        <v>GP_62</v>
      </c>
      <c r="AF282" s="142" t="s">
        <v>451</v>
      </c>
      <c r="AG282" s="366">
        <v>336</v>
      </c>
      <c r="AH282" s="141" t="e">
        <f t="shared" si="15"/>
        <v>#N/A</v>
      </c>
    </row>
    <row r="283" spans="28:34" x14ac:dyDescent="0.25">
      <c r="AB283" s="141">
        <v>62</v>
      </c>
      <c r="AC283" s="142" t="s">
        <v>426</v>
      </c>
      <c r="AD283" s="142" t="s">
        <v>212</v>
      </c>
      <c r="AE283" s="366" t="str">
        <f t="shared" si="16"/>
        <v>GP_62</v>
      </c>
      <c r="AF283" s="142" t="s">
        <v>452</v>
      </c>
      <c r="AG283" s="366">
        <v>337</v>
      </c>
      <c r="AH283" s="141" t="e">
        <f t="shared" si="15"/>
        <v>#N/A</v>
      </c>
    </row>
    <row r="284" spans="28:34" x14ac:dyDescent="0.25">
      <c r="AB284" s="141">
        <v>62</v>
      </c>
      <c r="AC284" s="142" t="s">
        <v>426</v>
      </c>
      <c r="AD284" s="142" t="s">
        <v>212</v>
      </c>
      <c r="AE284" s="366" t="str">
        <f t="shared" si="16"/>
        <v>GP_62</v>
      </c>
      <c r="AF284" s="142" t="s">
        <v>453</v>
      </c>
      <c r="AG284" s="366">
        <v>338</v>
      </c>
      <c r="AH284" s="141" t="e">
        <f t="shared" si="15"/>
        <v>#N/A</v>
      </c>
    </row>
    <row r="285" spans="28:34" x14ac:dyDescent="0.25">
      <c r="AB285" s="141">
        <v>63</v>
      </c>
      <c r="AC285" s="142" t="s">
        <v>454</v>
      </c>
      <c r="AD285" s="142" t="s">
        <v>214</v>
      </c>
      <c r="AE285" s="366" t="str">
        <f t="shared" si="16"/>
        <v>GP_63</v>
      </c>
      <c r="AF285" s="142" t="s">
        <v>455</v>
      </c>
      <c r="AG285" s="366">
        <v>267</v>
      </c>
      <c r="AH285" s="141" t="str">
        <f t="shared" si="15"/>
        <v>Avalado</v>
      </c>
    </row>
    <row r="286" spans="28:34" x14ac:dyDescent="0.25">
      <c r="AB286" s="141">
        <v>63</v>
      </c>
      <c r="AC286" s="142" t="s">
        <v>454</v>
      </c>
      <c r="AD286" s="142" t="s">
        <v>214</v>
      </c>
      <c r="AE286" s="366" t="str">
        <f t="shared" si="16"/>
        <v>GP_63</v>
      </c>
      <c r="AF286" s="142" t="s">
        <v>456</v>
      </c>
      <c r="AG286" s="366">
        <v>268</v>
      </c>
      <c r="AH286" s="141" t="str">
        <f t="shared" si="15"/>
        <v>Avalado</v>
      </c>
    </row>
    <row r="287" spans="28:34" x14ac:dyDescent="0.25">
      <c r="AB287" s="141">
        <v>63</v>
      </c>
      <c r="AC287" s="142" t="s">
        <v>454</v>
      </c>
      <c r="AD287" s="142" t="s">
        <v>214</v>
      </c>
      <c r="AE287" s="366" t="str">
        <f t="shared" si="16"/>
        <v>GP_63</v>
      </c>
      <c r="AF287" s="142" t="s">
        <v>457</v>
      </c>
      <c r="AG287" s="366">
        <v>269</v>
      </c>
      <c r="AH287" s="141" t="str">
        <f t="shared" si="15"/>
        <v>Avalado</v>
      </c>
    </row>
    <row r="288" spans="28:34" x14ac:dyDescent="0.25">
      <c r="AB288" s="141">
        <v>64</v>
      </c>
      <c r="AC288" s="142" t="s">
        <v>426</v>
      </c>
      <c r="AD288" s="142" t="s">
        <v>215</v>
      </c>
      <c r="AE288" s="366" t="str">
        <f t="shared" si="16"/>
        <v>GP_64</v>
      </c>
      <c r="AF288" s="142" t="s">
        <v>458</v>
      </c>
      <c r="AG288" s="366">
        <v>224</v>
      </c>
      <c r="AH288" s="141" t="e">
        <f t="shared" si="15"/>
        <v>#N/A</v>
      </c>
    </row>
    <row r="289" spans="28:34" x14ac:dyDescent="0.25">
      <c r="AB289" s="141">
        <v>64</v>
      </c>
      <c r="AC289" s="142" t="s">
        <v>426</v>
      </c>
      <c r="AD289" s="142" t="s">
        <v>215</v>
      </c>
      <c r="AE289" s="366" t="str">
        <f t="shared" si="16"/>
        <v>GP_64</v>
      </c>
      <c r="AF289" s="142" t="s">
        <v>459</v>
      </c>
      <c r="AG289" s="366">
        <v>225</v>
      </c>
      <c r="AH289" s="141" t="e">
        <f t="shared" si="15"/>
        <v>#N/A</v>
      </c>
    </row>
    <row r="290" spans="28:34" x14ac:dyDescent="0.25">
      <c r="AB290" s="141">
        <v>64</v>
      </c>
      <c r="AC290" s="142" t="s">
        <v>426</v>
      </c>
      <c r="AD290" s="142" t="s">
        <v>215</v>
      </c>
      <c r="AE290" s="366" t="str">
        <f t="shared" si="16"/>
        <v>GP_64</v>
      </c>
      <c r="AF290" s="142" t="s">
        <v>460</v>
      </c>
      <c r="AG290" s="366">
        <v>226</v>
      </c>
      <c r="AH290" s="141" t="e">
        <f t="shared" si="15"/>
        <v>#N/A</v>
      </c>
    </row>
    <row r="291" spans="28:34" x14ac:dyDescent="0.25">
      <c r="AB291" s="141">
        <v>65</v>
      </c>
      <c r="AC291" s="142" t="s">
        <v>426</v>
      </c>
      <c r="AD291" s="142" t="s">
        <v>216</v>
      </c>
      <c r="AE291" s="366" t="str">
        <f t="shared" si="16"/>
        <v>GP_65</v>
      </c>
      <c r="AF291" s="142" t="s">
        <v>461</v>
      </c>
      <c r="AG291" s="366">
        <v>266</v>
      </c>
      <c r="AH291" s="141" t="e">
        <f t="shared" si="15"/>
        <v>#N/A</v>
      </c>
    </row>
    <row r="292" spans="28:34" x14ac:dyDescent="0.25">
      <c r="AB292" s="141">
        <v>66</v>
      </c>
      <c r="AC292" s="142" t="s">
        <v>426</v>
      </c>
      <c r="AD292" s="142" t="s">
        <v>219</v>
      </c>
      <c r="AE292" s="366" t="str">
        <f t="shared" si="16"/>
        <v>GP_66</v>
      </c>
      <c r="AF292" s="142" t="s">
        <v>462</v>
      </c>
      <c r="AG292" s="366">
        <v>25</v>
      </c>
      <c r="AH292" s="141" t="e">
        <f t="shared" si="15"/>
        <v>#N/A</v>
      </c>
    </row>
    <row r="293" spans="28:34" x14ac:dyDescent="0.25">
      <c r="AB293" s="141">
        <v>66</v>
      </c>
      <c r="AC293" s="142" t="s">
        <v>426</v>
      </c>
      <c r="AD293" s="142" t="s">
        <v>219</v>
      </c>
      <c r="AE293" s="366" t="str">
        <f t="shared" si="16"/>
        <v>GP_66</v>
      </c>
      <c r="AF293" s="142" t="s">
        <v>463</v>
      </c>
      <c r="AG293" s="366">
        <v>227</v>
      </c>
      <c r="AH293" s="141" t="e">
        <f t="shared" si="15"/>
        <v>#N/A</v>
      </c>
    </row>
    <row r="294" spans="28:34" x14ac:dyDescent="0.25">
      <c r="AB294" s="141">
        <v>66</v>
      </c>
      <c r="AC294" s="142" t="s">
        <v>426</v>
      </c>
      <c r="AD294" s="142" t="s">
        <v>219</v>
      </c>
      <c r="AE294" s="366" t="str">
        <f t="shared" si="16"/>
        <v>GP_66</v>
      </c>
      <c r="AF294" s="142" t="s">
        <v>464</v>
      </c>
      <c r="AG294" s="366">
        <v>228</v>
      </c>
      <c r="AH294" s="141" t="e">
        <f t="shared" si="15"/>
        <v>#N/A</v>
      </c>
    </row>
    <row r="295" spans="28:34" x14ac:dyDescent="0.25">
      <c r="AB295" s="141">
        <v>66</v>
      </c>
      <c r="AC295" s="142" t="s">
        <v>426</v>
      </c>
      <c r="AD295" s="142" t="s">
        <v>219</v>
      </c>
      <c r="AE295" s="366" t="str">
        <f t="shared" si="16"/>
        <v>GP_66</v>
      </c>
      <c r="AF295" s="142" t="s">
        <v>465</v>
      </c>
      <c r="AG295" s="366">
        <v>229</v>
      </c>
      <c r="AH295" s="141" t="e">
        <f t="shared" si="15"/>
        <v>#N/A</v>
      </c>
    </row>
    <row r="296" spans="28:34" x14ac:dyDescent="0.25">
      <c r="AB296" s="141">
        <v>66</v>
      </c>
      <c r="AC296" s="142" t="s">
        <v>426</v>
      </c>
      <c r="AD296" s="142" t="s">
        <v>219</v>
      </c>
      <c r="AE296" s="366" t="str">
        <f t="shared" si="16"/>
        <v>GP_66</v>
      </c>
      <c r="AF296" s="142" t="s">
        <v>466</v>
      </c>
      <c r="AG296" s="366">
        <v>230</v>
      </c>
      <c r="AH296" s="141" t="e">
        <f t="shared" si="15"/>
        <v>#N/A</v>
      </c>
    </row>
    <row r="297" spans="28:34" x14ac:dyDescent="0.25">
      <c r="AB297" s="141">
        <v>66</v>
      </c>
      <c r="AC297" s="142" t="s">
        <v>426</v>
      </c>
      <c r="AD297" s="142" t="s">
        <v>219</v>
      </c>
      <c r="AE297" s="366" t="str">
        <f t="shared" si="16"/>
        <v>GP_66</v>
      </c>
      <c r="AF297" s="142" t="s">
        <v>467</v>
      </c>
      <c r="AG297" s="366">
        <v>231</v>
      </c>
      <c r="AH297" s="141" t="e">
        <f t="shared" si="15"/>
        <v>#N/A</v>
      </c>
    </row>
    <row r="298" spans="28:34" x14ac:dyDescent="0.25">
      <c r="AB298" s="141">
        <v>67</v>
      </c>
      <c r="AC298" s="142" t="s">
        <v>426</v>
      </c>
      <c r="AD298" s="142" t="s">
        <v>221</v>
      </c>
      <c r="AE298" s="366" t="str">
        <f t="shared" si="16"/>
        <v>GP_67</v>
      </c>
      <c r="AF298" s="142" t="s">
        <v>468</v>
      </c>
      <c r="AG298" s="366">
        <v>232</v>
      </c>
      <c r="AH298" s="141" t="e">
        <f t="shared" si="15"/>
        <v>#N/A</v>
      </c>
    </row>
    <row r="299" spans="28:34" x14ac:dyDescent="0.25">
      <c r="AB299" s="141">
        <v>67</v>
      </c>
      <c r="AC299" s="142" t="s">
        <v>426</v>
      </c>
      <c r="AD299" s="142" t="s">
        <v>221</v>
      </c>
      <c r="AE299" s="366" t="str">
        <f t="shared" si="16"/>
        <v>GP_67</v>
      </c>
      <c r="AF299" s="142" t="s">
        <v>469</v>
      </c>
      <c r="AG299" s="366">
        <v>233</v>
      </c>
      <c r="AH299" s="141" t="e">
        <f t="shared" si="15"/>
        <v>#N/A</v>
      </c>
    </row>
    <row r="300" spans="28:34" x14ac:dyDescent="0.25">
      <c r="AB300" s="141">
        <v>68</v>
      </c>
      <c r="AC300" s="142" t="s">
        <v>470</v>
      </c>
      <c r="AD300" s="142" t="s">
        <v>224</v>
      </c>
      <c r="AE300" s="366" t="str">
        <f t="shared" si="16"/>
        <v>GP_68</v>
      </c>
      <c r="AF300" s="142" t="s">
        <v>471</v>
      </c>
      <c r="AG300" s="366">
        <v>347</v>
      </c>
      <c r="AH300" s="141" t="str">
        <f t="shared" si="15"/>
        <v>C</v>
      </c>
    </row>
    <row r="301" spans="28:34" x14ac:dyDescent="0.25">
      <c r="AB301" s="141">
        <v>68</v>
      </c>
      <c r="AC301" s="142" t="s">
        <v>470</v>
      </c>
      <c r="AD301" s="142" t="s">
        <v>224</v>
      </c>
      <c r="AE301" s="366" t="str">
        <f t="shared" si="16"/>
        <v>GP_68</v>
      </c>
      <c r="AF301" s="142" t="s">
        <v>472</v>
      </c>
      <c r="AG301" s="366">
        <v>348</v>
      </c>
      <c r="AH301" s="141" t="str">
        <f t="shared" si="15"/>
        <v>C</v>
      </c>
    </row>
    <row r="302" spans="28:34" x14ac:dyDescent="0.25">
      <c r="AB302" s="141">
        <v>68</v>
      </c>
      <c r="AC302" s="142" t="s">
        <v>470</v>
      </c>
      <c r="AD302" s="142" t="s">
        <v>224</v>
      </c>
      <c r="AE302" s="366" t="str">
        <f t="shared" si="16"/>
        <v>GP_68</v>
      </c>
      <c r="AF302" s="142" t="s">
        <v>473</v>
      </c>
      <c r="AG302" s="366">
        <v>349</v>
      </c>
      <c r="AH302" s="141" t="str">
        <f t="shared" si="15"/>
        <v>C</v>
      </c>
    </row>
    <row r="303" spans="28:34" x14ac:dyDescent="0.25">
      <c r="AB303" s="141">
        <v>69</v>
      </c>
      <c r="AC303" s="142" t="s">
        <v>426</v>
      </c>
      <c r="AD303" s="142" t="s">
        <v>226</v>
      </c>
      <c r="AE303" s="366" t="str">
        <f t="shared" si="16"/>
        <v>GP_69</v>
      </c>
      <c r="AF303" s="142" t="s">
        <v>474</v>
      </c>
      <c r="AG303" s="366">
        <v>264</v>
      </c>
      <c r="AH303" s="141" t="e">
        <f t="shared" si="15"/>
        <v>#N/A</v>
      </c>
    </row>
    <row r="304" spans="28:34" x14ac:dyDescent="0.25">
      <c r="AB304" s="141">
        <v>69</v>
      </c>
      <c r="AC304" s="142" t="s">
        <v>426</v>
      </c>
      <c r="AD304" s="142" t="s">
        <v>226</v>
      </c>
      <c r="AE304" s="366" t="str">
        <f t="shared" si="16"/>
        <v>GP_69</v>
      </c>
      <c r="AF304" s="142" t="s">
        <v>475</v>
      </c>
      <c r="AG304" s="366">
        <v>265</v>
      </c>
      <c r="AH304" s="141" t="e">
        <f t="shared" si="15"/>
        <v>#N/A</v>
      </c>
    </row>
    <row r="305" spans="28:34" x14ac:dyDescent="0.25">
      <c r="AB305" s="141">
        <v>70</v>
      </c>
      <c r="AC305" s="142" t="s">
        <v>476</v>
      </c>
      <c r="AD305" s="142" t="s">
        <v>228</v>
      </c>
      <c r="AE305" s="366" t="str">
        <f t="shared" si="16"/>
        <v>GP_70</v>
      </c>
      <c r="AF305" s="142" t="s">
        <v>477</v>
      </c>
      <c r="AG305" s="366">
        <v>333</v>
      </c>
      <c r="AH305" s="141" t="e">
        <f t="shared" si="15"/>
        <v>#N/A</v>
      </c>
    </row>
    <row r="306" spans="28:34" x14ac:dyDescent="0.25">
      <c r="AB306" s="141">
        <v>70</v>
      </c>
      <c r="AC306" s="142" t="s">
        <v>476</v>
      </c>
      <c r="AD306" s="142" t="s">
        <v>228</v>
      </c>
      <c r="AE306" s="366" t="str">
        <f t="shared" si="16"/>
        <v>GP_70</v>
      </c>
      <c r="AF306" s="142" t="s">
        <v>478</v>
      </c>
      <c r="AG306" s="366">
        <v>334</v>
      </c>
      <c r="AH306" s="141" t="e">
        <f t="shared" si="15"/>
        <v>#N/A</v>
      </c>
    </row>
    <row r="307" spans="28:34" x14ac:dyDescent="0.25">
      <c r="AB307" s="141">
        <v>70</v>
      </c>
      <c r="AC307" s="142" t="s">
        <v>476</v>
      </c>
      <c r="AD307" s="142" t="s">
        <v>228</v>
      </c>
      <c r="AE307" s="366" t="str">
        <f t="shared" si="16"/>
        <v>GP_70</v>
      </c>
      <c r="AF307" s="142" t="s">
        <v>479</v>
      </c>
      <c r="AG307" s="366">
        <v>335</v>
      </c>
      <c r="AH307" s="141" t="e">
        <f t="shared" si="15"/>
        <v>#N/A</v>
      </c>
    </row>
    <row r="308" spans="28:34" x14ac:dyDescent="0.25">
      <c r="AB308" s="141">
        <v>71</v>
      </c>
      <c r="AC308" s="142" t="s">
        <v>480</v>
      </c>
      <c r="AD308" s="142" t="s">
        <v>230</v>
      </c>
      <c r="AE308" s="366" t="str">
        <f t="shared" si="16"/>
        <v>GP_71</v>
      </c>
      <c r="AF308" s="142" t="s">
        <v>481</v>
      </c>
      <c r="AG308" s="366">
        <v>317</v>
      </c>
      <c r="AH308" s="141" t="str">
        <f t="shared" si="15"/>
        <v>C</v>
      </c>
    </row>
    <row r="309" spans="28:34" x14ac:dyDescent="0.25">
      <c r="AB309" s="141">
        <v>71</v>
      </c>
      <c r="AC309" s="142" t="s">
        <v>480</v>
      </c>
      <c r="AD309" s="142" t="s">
        <v>230</v>
      </c>
      <c r="AE309" s="366" t="str">
        <f t="shared" si="16"/>
        <v>GP_71</v>
      </c>
      <c r="AF309" s="142" t="s">
        <v>482</v>
      </c>
      <c r="AG309" s="366">
        <v>318</v>
      </c>
      <c r="AH309" s="141" t="str">
        <f t="shared" si="15"/>
        <v>C</v>
      </c>
    </row>
    <row r="310" spans="28:34" x14ac:dyDescent="0.25">
      <c r="AB310" s="141">
        <v>71</v>
      </c>
      <c r="AC310" s="142" t="s">
        <v>480</v>
      </c>
      <c r="AD310" s="142" t="s">
        <v>230</v>
      </c>
      <c r="AE310" s="366" t="str">
        <f t="shared" si="16"/>
        <v>GP_71</v>
      </c>
      <c r="AF310" s="142" t="s">
        <v>483</v>
      </c>
      <c r="AG310" s="366">
        <v>319</v>
      </c>
      <c r="AH310" s="141" t="str">
        <f t="shared" si="15"/>
        <v>C</v>
      </c>
    </row>
    <row r="311" spans="28:34" x14ac:dyDescent="0.25">
      <c r="AB311" s="141">
        <v>72</v>
      </c>
      <c r="AC311" s="142" t="s">
        <v>484</v>
      </c>
      <c r="AD311" s="142" t="s">
        <v>232</v>
      </c>
      <c r="AE311" s="366" t="str">
        <f t="shared" si="16"/>
        <v>GP_72</v>
      </c>
      <c r="AF311" s="142" t="s">
        <v>485</v>
      </c>
      <c r="AG311" s="366">
        <v>320</v>
      </c>
      <c r="AH311" s="141" t="e">
        <f t="shared" si="15"/>
        <v>#N/A</v>
      </c>
    </row>
    <row r="312" spans="28:34" x14ac:dyDescent="0.25">
      <c r="AB312" s="141">
        <v>72</v>
      </c>
      <c r="AC312" s="142" t="s">
        <v>484</v>
      </c>
      <c r="AD312" s="142" t="s">
        <v>232</v>
      </c>
      <c r="AE312" s="366" t="str">
        <f t="shared" si="16"/>
        <v>GP_72</v>
      </c>
      <c r="AF312" s="142" t="s">
        <v>486</v>
      </c>
      <c r="AG312" s="366">
        <v>321</v>
      </c>
      <c r="AH312" s="141" t="e">
        <f t="shared" si="15"/>
        <v>#N/A</v>
      </c>
    </row>
    <row r="313" spans="28:34" x14ac:dyDescent="0.25">
      <c r="AB313" s="141">
        <v>72</v>
      </c>
      <c r="AC313" s="142" t="s">
        <v>484</v>
      </c>
      <c r="AD313" s="142" t="s">
        <v>232</v>
      </c>
      <c r="AE313" s="366" t="str">
        <f t="shared" si="16"/>
        <v>GP_72</v>
      </c>
      <c r="AF313" s="142" t="s">
        <v>487</v>
      </c>
      <c r="AG313" s="366">
        <v>322</v>
      </c>
      <c r="AH313" s="141" t="e">
        <f t="shared" si="15"/>
        <v>#N/A</v>
      </c>
    </row>
    <row r="314" spans="28:34" x14ac:dyDescent="0.25">
      <c r="AB314" s="141">
        <v>72</v>
      </c>
      <c r="AC314" s="142" t="s">
        <v>484</v>
      </c>
      <c r="AD314" s="142" t="s">
        <v>232</v>
      </c>
      <c r="AE314" s="366" t="str">
        <f t="shared" si="16"/>
        <v>GP_72</v>
      </c>
      <c r="AF314" s="142" t="s">
        <v>488</v>
      </c>
      <c r="AG314" s="366">
        <v>323</v>
      </c>
      <c r="AH314" s="141" t="e">
        <f t="shared" si="15"/>
        <v>#N/A</v>
      </c>
    </row>
    <row r="315" spans="28:34" x14ac:dyDescent="0.25">
      <c r="AB315" s="141">
        <v>72</v>
      </c>
      <c r="AC315" s="142" t="s">
        <v>484</v>
      </c>
      <c r="AD315" s="142" t="s">
        <v>232</v>
      </c>
      <c r="AE315" s="366" t="str">
        <f t="shared" si="16"/>
        <v>GP_72</v>
      </c>
      <c r="AF315" s="142" t="s">
        <v>489</v>
      </c>
      <c r="AG315" s="366">
        <v>324</v>
      </c>
      <c r="AH315" s="141" t="e">
        <f t="shared" si="15"/>
        <v>#N/A</v>
      </c>
    </row>
    <row r="316" spans="28:34" x14ac:dyDescent="0.25">
      <c r="AB316" s="141">
        <v>72</v>
      </c>
      <c r="AC316" s="142" t="s">
        <v>484</v>
      </c>
      <c r="AD316" s="142" t="s">
        <v>232</v>
      </c>
      <c r="AE316" s="366" t="str">
        <f t="shared" si="16"/>
        <v>GP_72</v>
      </c>
      <c r="AF316" s="142" t="s">
        <v>490</v>
      </c>
      <c r="AG316" s="366">
        <v>325</v>
      </c>
      <c r="AH316" s="141" t="e">
        <f t="shared" si="15"/>
        <v>#N/A</v>
      </c>
    </row>
    <row r="317" spans="28:34" x14ac:dyDescent="0.25">
      <c r="AB317" s="141">
        <v>72</v>
      </c>
      <c r="AC317" s="142" t="s">
        <v>484</v>
      </c>
      <c r="AD317" s="142" t="s">
        <v>232</v>
      </c>
      <c r="AE317" s="366" t="str">
        <f t="shared" si="16"/>
        <v>GP_72</v>
      </c>
      <c r="AF317" s="142" t="s">
        <v>491</v>
      </c>
      <c r="AG317" s="366">
        <v>326</v>
      </c>
      <c r="AH317" s="141" t="e">
        <f t="shared" si="15"/>
        <v>#N/A</v>
      </c>
    </row>
    <row r="318" spans="28:34" x14ac:dyDescent="0.25">
      <c r="AB318" s="141">
        <v>72</v>
      </c>
      <c r="AC318" s="142" t="s">
        <v>484</v>
      </c>
      <c r="AD318" s="142" t="s">
        <v>232</v>
      </c>
      <c r="AE318" s="366" t="str">
        <f t="shared" si="16"/>
        <v>GP_72</v>
      </c>
      <c r="AF318" s="142" t="s">
        <v>492</v>
      </c>
      <c r="AG318" s="366">
        <v>327</v>
      </c>
      <c r="AH318" s="141" t="e">
        <f t="shared" si="15"/>
        <v>#N/A</v>
      </c>
    </row>
    <row r="319" spans="28:34" x14ac:dyDescent="0.25">
      <c r="AB319" s="141">
        <v>73</v>
      </c>
      <c r="AC319" s="142" t="s">
        <v>493</v>
      </c>
      <c r="AD319" s="142" t="s">
        <v>234</v>
      </c>
      <c r="AE319" s="366" t="str">
        <f t="shared" si="16"/>
        <v>GP_73</v>
      </c>
      <c r="AF319" s="142" t="s">
        <v>494</v>
      </c>
      <c r="AG319" s="366">
        <v>291</v>
      </c>
      <c r="AH319" s="141" t="str">
        <f t="shared" si="15"/>
        <v>D</v>
      </c>
    </row>
    <row r="320" spans="28:34" x14ac:dyDescent="0.25">
      <c r="AB320" s="141">
        <v>73</v>
      </c>
      <c r="AC320" s="142" t="s">
        <v>493</v>
      </c>
      <c r="AD320" s="142" t="s">
        <v>234</v>
      </c>
      <c r="AE320" s="366" t="str">
        <f t="shared" si="16"/>
        <v>GP_73</v>
      </c>
      <c r="AF320" s="142" t="s">
        <v>495</v>
      </c>
      <c r="AG320" s="366">
        <v>292</v>
      </c>
      <c r="AH320" s="141" t="str">
        <f t="shared" si="15"/>
        <v>D</v>
      </c>
    </row>
    <row r="321" spans="28:34" x14ac:dyDescent="0.25">
      <c r="AB321" s="141">
        <v>73</v>
      </c>
      <c r="AC321" s="142" t="s">
        <v>493</v>
      </c>
      <c r="AD321" s="142" t="s">
        <v>234</v>
      </c>
      <c r="AE321" s="366" t="str">
        <f t="shared" si="16"/>
        <v>GP_73</v>
      </c>
      <c r="AF321" s="142" t="s">
        <v>496</v>
      </c>
      <c r="AG321" s="366">
        <v>293</v>
      </c>
      <c r="AH321" s="141" t="str">
        <f t="shared" si="15"/>
        <v>D</v>
      </c>
    </row>
    <row r="322" spans="28:34" x14ac:dyDescent="0.25">
      <c r="AB322" s="141">
        <v>74</v>
      </c>
      <c r="AC322" s="142" t="s">
        <v>470</v>
      </c>
      <c r="AD322" s="142" t="s">
        <v>235</v>
      </c>
      <c r="AE322" s="366" t="str">
        <f t="shared" si="16"/>
        <v>GP_74</v>
      </c>
      <c r="AF322" s="142" t="s">
        <v>497</v>
      </c>
      <c r="AG322" s="366">
        <v>301</v>
      </c>
      <c r="AH322" s="141" t="str">
        <f t="shared" ref="AH322:AH387" si="17">VLOOKUP($AC322,$AK$1:$AL$74,2,0)</f>
        <v>C</v>
      </c>
    </row>
    <row r="323" spans="28:34" x14ac:dyDescent="0.25">
      <c r="AB323" s="141">
        <v>74</v>
      </c>
      <c r="AC323" s="142" t="s">
        <v>470</v>
      </c>
      <c r="AD323" s="142" t="s">
        <v>235</v>
      </c>
      <c r="AE323" s="366" t="str">
        <f t="shared" si="16"/>
        <v>GP_74</v>
      </c>
      <c r="AF323" s="142" t="s">
        <v>498</v>
      </c>
      <c r="AG323" s="366">
        <v>302</v>
      </c>
      <c r="AH323" s="141" t="str">
        <f t="shared" si="17"/>
        <v>C</v>
      </c>
    </row>
    <row r="324" spans="28:34" x14ac:dyDescent="0.25">
      <c r="AB324" s="141">
        <v>74</v>
      </c>
      <c r="AC324" s="142" t="s">
        <v>470</v>
      </c>
      <c r="AD324" s="142" t="s">
        <v>235</v>
      </c>
      <c r="AE324" s="366" t="str">
        <f t="shared" si="16"/>
        <v>GP_74</v>
      </c>
      <c r="AF324" s="142" t="s">
        <v>499</v>
      </c>
      <c r="AG324" s="366">
        <v>303</v>
      </c>
      <c r="AH324" s="141" t="str">
        <f t="shared" si="17"/>
        <v>C</v>
      </c>
    </row>
    <row r="325" spans="28:34" x14ac:dyDescent="0.25">
      <c r="AB325" s="141">
        <v>74</v>
      </c>
      <c r="AC325" s="142" t="s">
        <v>470</v>
      </c>
      <c r="AD325" s="142" t="s">
        <v>235</v>
      </c>
      <c r="AE325" s="366" t="str">
        <f t="shared" si="16"/>
        <v>GP_74</v>
      </c>
      <c r="AF325" s="142" t="s">
        <v>500</v>
      </c>
      <c r="AG325" s="366">
        <v>304</v>
      </c>
      <c r="AH325" s="141" t="str">
        <f t="shared" si="17"/>
        <v>C</v>
      </c>
    </row>
    <row r="326" spans="28:34" x14ac:dyDescent="0.25">
      <c r="AB326" s="141">
        <v>75</v>
      </c>
      <c r="AC326" s="142" t="s">
        <v>501</v>
      </c>
      <c r="AD326" s="142" t="s">
        <v>238</v>
      </c>
      <c r="AE326" s="366" t="str">
        <f t="shared" si="16"/>
        <v>GP_75</v>
      </c>
      <c r="AF326" s="142" t="s">
        <v>502</v>
      </c>
      <c r="AG326" s="366">
        <v>294</v>
      </c>
      <c r="AH326" s="141" t="str">
        <f t="shared" si="17"/>
        <v>C</v>
      </c>
    </row>
    <row r="327" spans="28:34" x14ac:dyDescent="0.25">
      <c r="AB327" s="141">
        <v>75</v>
      </c>
      <c r="AC327" s="142" t="s">
        <v>501</v>
      </c>
      <c r="AD327" s="142" t="s">
        <v>238</v>
      </c>
      <c r="AE327" s="366" t="str">
        <f t="shared" si="16"/>
        <v>GP_75</v>
      </c>
      <c r="AF327" s="142" t="s">
        <v>503</v>
      </c>
      <c r="AG327" s="366">
        <v>295</v>
      </c>
      <c r="AH327" s="141" t="str">
        <f t="shared" si="17"/>
        <v>C</v>
      </c>
    </row>
    <row r="328" spans="28:34" x14ac:dyDescent="0.25">
      <c r="AB328" s="141">
        <v>75</v>
      </c>
      <c r="AC328" s="142" t="s">
        <v>501</v>
      </c>
      <c r="AD328" s="142" t="s">
        <v>238</v>
      </c>
      <c r="AE328" s="366" t="str">
        <f t="shared" si="16"/>
        <v>GP_75</v>
      </c>
      <c r="AF328" s="142" t="s">
        <v>504</v>
      </c>
      <c r="AG328" s="366">
        <v>296</v>
      </c>
      <c r="AH328" s="141" t="str">
        <f t="shared" si="17"/>
        <v>C</v>
      </c>
    </row>
    <row r="329" spans="28:34" x14ac:dyDescent="0.25">
      <c r="AB329" s="141">
        <v>75</v>
      </c>
      <c r="AC329" s="142" t="s">
        <v>501</v>
      </c>
      <c r="AD329" s="142" t="s">
        <v>238</v>
      </c>
      <c r="AE329" s="366" t="str">
        <f t="shared" si="16"/>
        <v>GP_75</v>
      </c>
      <c r="AF329" s="142" t="s">
        <v>505</v>
      </c>
      <c r="AG329" s="366">
        <v>297</v>
      </c>
      <c r="AH329" s="141" t="str">
        <f t="shared" si="17"/>
        <v>C</v>
      </c>
    </row>
    <row r="330" spans="28:34" x14ac:dyDescent="0.25">
      <c r="AB330" s="141">
        <v>75</v>
      </c>
      <c r="AC330" s="142" t="s">
        <v>501</v>
      </c>
      <c r="AD330" s="142" t="s">
        <v>238</v>
      </c>
      <c r="AE330" s="366" t="str">
        <f t="shared" si="16"/>
        <v>GP_75</v>
      </c>
      <c r="AF330" s="142" t="s">
        <v>506</v>
      </c>
      <c r="AG330" s="366">
        <v>298</v>
      </c>
      <c r="AH330" s="141" t="str">
        <f t="shared" si="17"/>
        <v>C</v>
      </c>
    </row>
    <row r="331" spans="28:34" x14ac:dyDescent="0.25">
      <c r="AB331" s="141">
        <v>75</v>
      </c>
      <c r="AC331" s="142" t="s">
        <v>501</v>
      </c>
      <c r="AD331" s="142" t="s">
        <v>238</v>
      </c>
      <c r="AE331" s="366" t="str">
        <f t="shared" si="16"/>
        <v>GP_75</v>
      </c>
      <c r="AF331" s="142" t="s">
        <v>507</v>
      </c>
      <c r="AG331" s="366">
        <v>299</v>
      </c>
      <c r="AH331" s="141" t="str">
        <f t="shared" si="17"/>
        <v>C</v>
      </c>
    </row>
    <row r="332" spans="28:34" x14ac:dyDescent="0.25">
      <c r="AB332" s="141">
        <v>75</v>
      </c>
      <c r="AC332" s="142" t="s">
        <v>501</v>
      </c>
      <c r="AD332" s="142" t="s">
        <v>238</v>
      </c>
      <c r="AE332" s="366" t="str">
        <f t="shared" si="16"/>
        <v>GP_75</v>
      </c>
      <c r="AF332" s="142" t="s">
        <v>508</v>
      </c>
      <c r="AG332" s="366">
        <v>300</v>
      </c>
      <c r="AH332" s="141" t="str">
        <f t="shared" si="17"/>
        <v>C</v>
      </c>
    </row>
    <row r="333" spans="28:34" x14ac:dyDescent="0.25">
      <c r="AB333" s="141">
        <v>76</v>
      </c>
      <c r="AC333" s="142" t="s">
        <v>509</v>
      </c>
      <c r="AD333" s="142" t="s">
        <v>240</v>
      </c>
      <c r="AE333" s="366" t="str">
        <f t="shared" si="16"/>
        <v>GP_76</v>
      </c>
      <c r="AF333" s="142" t="s">
        <v>510</v>
      </c>
      <c r="AG333" s="366">
        <v>305</v>
      </c>
      <c r="AH333" s="141" t="str">
        <f t="shared" si="17"/>
        <v>C</v>
      </c>
    </row>
    <row r="334" spans="28:34" x14ac:dyDescent="0.25">
      <c r="AB334" s="141">
        <v>76</v>
      </c>
      <c r="AC334" s="142" t="s">
        <v>509</v>
      </c>
      <c r="AD334" s="142" t="s">
        <v>240</v>
      </c>
      <c r="AE334" s="366" t="str">
        <f t="shared" si="16"/>
        <v>GP_76</v>
      </c>
      <c r="AF334" s="142" t="s">
        <v>511</v>
      </c>
      <c r="AG334" s="366">
        <v>306</v>
      </c>
      <c r="AH334" s="141" t="str">
        <f t="shared" si="17"/>
        <v>C</v>
      </c>
    </row>
    <row r="335" spans="28:34" x14ac:dyDescent="0.25">
      <c r="AB335" s="141">
        <v>76</v>
      </c>
      <c r="AC335" s="142" t="s">
        <v>509</v>
      </c>
      <c r="AD335" s="142" t="s">
        <v>240</v>
      </c>
      <c r="AE335" s="366" t="str">
        <f t="shared" si="16"/>
        <v>GP_76</v>
      </c>
      <c r="AF335" s="142" t="s">
        <v>512</v>
      </c>
      <c r="AG335" s="366">
        <v>307</v>
      </c>
      <c r="AH335" s="141" t="str">
        <f t="shared" si="17"/>
        <v>C</v>
      </c>
    </row>
    <row r="336" spans="28:34" x14ac:dyDescent="0.25">
      <c r="AB336" s="141">
        <v>76</v>
      </c>
      <c r="AC336" s="142" t="s">
        <v>509</v>
      </c>
      <c r="AD336" s="142" t="s">
        <v>240</v>
      </c>
      <c r="AE336" s="366" t="str">
        <f t="shared" si="16"/>
        <v>GP_76</v>
      </c>
      <c r="AF336" s="142" t="s">
        <v>513</v>
      </c>
      <c r="AG336" s="366">
        <v>308</v>
      </c>
      <c r="AH336" s="141" t="str">
        <f t="shared" si="17"/>
        <v>C</v>
      </c>
    </row>
    <row r="337" spans="28:34" x14ac:dyDescent="0.25">
      <c r="AB337" s="141">
        <v>76</v>
      </c>
      <c r="AC337" s="142" t="s">
        <v>509</v>
      </c>
      <c r="AD337" s="142" t="s">
        <v>240</v>
      </c>
      <c r="AE337" s="366" t="str">
        <f t="shared" si="16"/>
        <v>GP_76</v>
      </c>
      <c r="AF337" s="142" t="s">
        <v>514</v>
      </c>
      <c r="AG337" s="366">
        <v>309</v>
      </c>
      <c r="AH337" s="141" t="str">
        <f t="shared" si="17"/>
        <v>C</v>
      </c>
    </row>
    <row r="338" spans="28:34" x14ac:dyDescent="0.25">
      <c r="AB338" s="141">
        <v>76</v>
      </c>
      <c r="AC338" s="142" t="s">
        <v>509</v>
      </c>
      <c r="AD338" s="142" t="s">
        <v>240</v>
      </c>
      <c r="AE338" s="366" t="str">
        <f t="shared" si="16"/>
        <v>GP_76</v>
      </c>
      <c r="AF338" s="142" t="s">
        <v>515</v>
      </c>
      <c r="AG338" s="366">
        <v>310</v>
      </c>
      <c r="AH338" s="141" t="str">
        <f t="shared" si="17"/>
        <v>C</v>
      </c>
    </row>
    <row r="339" spans="28:34" x14ac:dyDescent="0.25">
      <c r="AB339" s="141">
        <v>76</v>
      </c>
      <c r="AC339" s="142" t="s">
        <v>509</v>
      </c>
      <c r="AD339" s="142" t="s">
        <v>240</v>
      </c>
      <c r="AE339" s="366" t="str">
        <f t="shared" si="16"/>
        <v>GP_76</v>
      </c>
      <c r="AF339" s="142" t="s">
        <v>516</v>
      </c>
      <c r="AG339" s="366">
        <v>311</v>
      </c>
      <c r="AH339" s="141" t="str">
        <f t="shared" si="17"/>
        <v>C</v>
      </c>
    </row>
    <row r="340" spans="28:34" x14ac:dyDescent="0.25">
      <c r="AB340" s="141">
        <v>77</v>
      </c>
      <c r="AC340" s="142" t="s">
        <v>517</v>
      </c>
      <c r="AD340" s="142" t="s">
        <v>242</v>
      </c>
      <c r="AE340" s="366" t="str">
        <f t="shared" si="16"/>
        <v>GP_77</v>
      </c>
      <c r="AF340" s="142" t="s">
        <v>518</v>
      </c>
      <c r="AG340" s="366">
        <v>286</v>
      </c>
      <c r="AH340" s="141" t="str">
        <f t="shared" si="17"/>
        <v>C</v>
      </c>
    </row>
    <row r="341" spans="28:34" x14ac:dyDescent="0.25">
      <c r="AB341" s="141">
        <v>77</v>
      </c>
      <c r="AC341" s="142" t="s">
        <v>517</v>
      </c>
      <c r="AD341" s="142" t="s">
        <v>242</v>
      </c>
      <c r="AE341" s="366" t="str">
        <f t="shared" si="16"/>
        <v>GP_77</v>
      </c>
      <c r="AF341" s="142" t="s">
        <v>519</v>
      </c>
      <c r="AG341" s="366">
        <v>287</v>
      </c>
      <c r="AH341" s="141" t="str">
        <f t="shared" si="17"/>
        <v>C</v>
      </c>
    </row>
    <row r="342" spans="28:34" x14ac:dyDescent="0.25">
      <c r="AB342" s="141">
        <v>77</v>
      </c>
      <c r="AC342" s="142" t="s">
        <v>517</v>
      </c>
      <c r="AD342" s="142" t="s">
        <v>242</v>
      </c>
      <c r="AE342" s="366" t="str">
        <f t="shared" si="16"/>
        <v>GP_77</v>
      </c>
      <c r="AF342" s="142" t="s">
        <v>520</v>
      </c>
      <c r="AG342" s="366">
        <v>288</v>
      </c>
      <c r="AH342" s="141" t="str">
        <f t="shared" si="17"/>
        <v>C</v>
      </c>
    </row>
    <row r="343" spans="28:34" x14ac:dyDescent="0.25">
      <c r="AB343" s="141">
        <v>77</v>
      </c>
      <c r="AC343" s="142" t="s">
        <v>517</v>
      </c>
      <c r="AD343" s="142" t="s">
        <v>242</v>
      </c>
      <c r="AE343" s="366" t="str">
        <f t="shared" si="16"/>
        <v>GP_77</v>
      </c>
      <c r="AF343" s="142" t="s">
        <v>521</v>
      </c>
      <c r="AG343" s="366">
        <v>289</v>
      </c>
      <c r="AH343" s="141" t="str">
        <f t="shared" si="17"/>
        <v>C</v>
      </c>
    </row>
    <row r="344" spans="28:34" x14ac:dyDescent="0.25">
      <c r="AB344" s="141">
        <v>77</v>
      </c>
      <c r="AC344" s="142" t="s">
        <v>517</v>
      </c>
      <c r="AD344" s="142" t="s">
        <v>242</v>
      </c>
      <c r="AE344" s="366" t="str">
        <f t="shared" si="16"/>
        <v>GP_77</v>
      </c>
      <c r="AF344" s="142" t="s">
        <v>522</v>
      </c>
      <c r="AG344" s="366">
        <v>290</v>
      </c>
      <c r="AH344" s="141" t="str">
        <f t="shared" si="17"/>
        <v>C</v>
      </c>
    </row>
    <row r="345" spans="28:34" x14ac:dyDescent="0.25">
      <c r="AB345" s="141">
        <v>78</v>
      </c>
      <c r="AC345" s="142" t="s">
        <v>523</v>
      </c>
      <c r="AD345" s="142" t="s">
        <v>244</v>
      </c>
      <c r="AE345" s="366" t="str">
        <f t="shared" ref="AE345:AE375" si="18">"GP_"&amp;AB345</f>
        <v>GP_78</v>
      </c>
      <c r="AF345" s="142" t="s">
        <v>524</v>
      </c>
      <c r="AG345" s="366">
        <v>350</v>
      </c>
      <c r="AH345" s="141" t="str">
        <f t="shared" si="17"/>
        <v>C</v>
      </c>
    </row>
    <row r="346" spans="28:34" x14ac:dyDescent="0.25">
      <c r="AB346" s="141">
        <v>79</v>
      </c>
      <c r="AC346" s="142" t="s">
        <v>525</v>
      </c>
      <c r="AD346" s="142" t="s">
        <v>247</v>
      </c>
      <c r="AE346" s="366" t="str">
        <f t="shared" si="18"/>
        <v>GP_79</v>
      </c>
      <c r="AF346" s="142" t="s">
        <v>526</v>
      </c>
      <c r="AG346" s="366">
        <v>279</v>
      </c>
      <c r="AH346" s="141" t="e">
        <f t="shared" si="17"/>
        <v>#N/A</v>
      </c>
    </row>
    <row r="347" spans="28:34" x14ac:dyDescent="0.25">
      <c r="AB347" s="141">
        <v>79</v>
      </c>
      <c r="AC347" s="142" t="s">
        <v>525</v>
      </c>
      <c r="AD347" s="142" t="s">
        <v>247</v>
      </c>
      <c r="AE347" s="366" t="str">
        <f t="shared" si="18"/>
        <v>GP_79</v>
      </c>
      <c r="AF347" s="142" t="s">
        <v>527</v>
      </c>
      <c r="AG347" s="366">
        <v>280</v>
      </c>
      <c r="AH347" s="141" t="e">
        <f t="shared" si="17"/>
        <v>#N/A</v>
      </c>
    </row>
    <row r="348" spans="28:34" x14ac:dyDescent="0.25">
      <c r="AB348" s="141">
        <v>79</v>
      </c>
      <c r="AC348" s="142" t="s">
        <v>525</v>
      </c>
      <c r="AD348" s="142" t="s">
        <v>247</v>
      </c>
      <c r="AE348" s="366" t="str">
        <f t="shared" si="18"/>
        <v>GP_79</v>
      </c>
      <c r="AF348" s="142" t="s">
        <v>528</v>
      </c>
      <c r="AG348" s="366">
        <v>281</v>
      </c>
      <c r="AH348" s="141" t="e">
        <f t="shared" si="17"/>
        <v>#N/A</v>
      </c>
    </row>
    <row r="349" spans="28:34" x14ac:dyDescent="0.25">
      <c r="AB349" s="141">
        <v>79</v>
      </c>
      <c r="AC349" s="142" t="s">
        <v>525</v>
      </c>
      <c r="AD349" s="142" t="s">
        <v>247</v>
      </c>
      <c r="AE349" s="366" t="str">
        <f t="shared" si="18"/>
        <v>GP_79</v>
      </c>
      <c r="AF349" s="142" t="s">
        <v>529</v>
      </c>
      <c r="AG349" s="366">
        <v>282</v>
      </c>
      <c r="AH349" s="141" t="e">
        <f t="shared" si="17"/>
        <v>#N/A</v>
      </c>
    </row>
    <row r="350" spans="28:34" x14ac:dyDescent="0.25">
      <c r="AB350" s="141">
        <v>79</v>
      </c>
      <c r="AC350" s="142" t="s">
        <v>525</v>
      </c>
      <c r="AD350" s="142" t="s">
        <v>247</v>
      </c>
      <c r="AE350" s="366" t="str">
        <f t="shared" si="18"/>
        <v>GP_79</v>
      </c>
      <c r="AF350" s="142" t="s">
        <v>530</v>
      </c>
      <c r="AG350" s="366">
        <v>283</v>
      </c>
      <c r="AH350" s="141" t="e">
        <f t="shared" si="17"/>
        <v>#N/A</v>
      </c>
    </row>
    <row r="351" spans="28:34" x14ac:dyDescent="0.25">
      <c r="AB351" s="141">
        <v>79</v>
      </c>
      <c r="AC351" s="142" t="s">
        <v>525</v>
      </c>
      <c r="AD351" s="142" t="s">
        <v>247</v>
      </c>
      <c r="AE351" s="366" t="str">
        <f t="shared" si="18"/>
        <v>GP_79</v>
      </c>
      <c r="AF351" s="142" t="s">
        <v>531</v>
      </c>
      <c r="AG351" s="366">
        <v>284</v>
      </c>
      <c r="AH351" s="141" t="e">
        <f t="shared" si="17"/>
        <v>#N/A</v>
      </c>
    </row>
    <row r="352" spans="28:34" x14ac:dyDescent="0.25">
      <c r="AB352" s="141">
        <v>79</v>
      </c>
      <c r="AC352" s="142" t="s">
        <v>525</v>
      </c>
      <c r="AD352" s="142" t="s">
        <v>247</v>
      </c>
      <c r="AE352" s="366" t="str">
        <f t="shared" si="18"/>
        <v>GP_79</v>
      </c>
      <c r="AF352" s="142" t="s">
        <v>532</v>
      </c>
      <c r="AG352" s="366">
        <v>285</v>
      </c>
      <c r="AH352" s="141" t="e">
        <f t="shared" si="17"/>
        <v>#N/A</v>
      </c>
    </row>
    <row r="353" spans="28:34" x14ac:dyDescent="0.25">
      <c r="AB353" s="141">
        <v>80</v>
      </c>
      <c r="AC353" s="142" t="s">
        <v>533</v>
      </c>
      <c r="AD353" s="142" t="s">
        <v>249</v>
      </c>
      <c r="AE353" s="366" t="str">
        <f t="shared" si="18"/>
        <v>GP_80</v>
      </c>
      <c r="AF353" s="142" t="s">
        <v>534</v>
      </c>
      <c r="AG353" s="366">
        <v>259</v>
      </c>
      <c r="AH353" s="141" t="str">
        <f t="shared" si="17"/>
        <v>R</v>
      </c>
    </row>
    <row r="354" spans="28:34" x14ac:dyDescent="0.25">
      <c r="AB354" s="141">
        <v>81</v>
      </c>
      <c r="AC354" s="142" t="s">
        <v>535</v>
      </c>
      <c r="AD354" s="142" t="s">
        <v>250</v>
      </c>
      <c r="AE354" s="366" t="str">
        <f t="shared" si="18"/>
        <v>GP_81</v>
      </c>
      <c r="AF354" s="142" t="s">
        <v>536</v>
      </c>
      <c r="AG354" s="366">
        <v>234</v>
      </c>
      <c r="AH354" s="141" t="str">
        <f t="shared" si="17"/>
        <v>D</v>
      </c>
    </row>
    <row r="355" spans="28:34" x14ac:dyDescent="0.25">
      <c r="AB355" s="141">
        <v>81</v>
      </c>
      <c r="AC355" s="142" t="s">
        <v>535</v>
      </c>
      <c r="AD355" s="142" t="s">
        <v>250</v>
      </c>
      <c r="AE355" s="366" t="str">
        <f t="shared" si="18"/>
        <v>GP_81</v>
      </c>
      <c r="AF355" s="142" t="s">
        <v>537</v>
      </c>
      <c r="AG355" s="366">
        <v>235</v>
      </c>
      <c r="AH355" s="141" t="str">
        <f t="shared" si="17"/>
        <v>D</v>
      </c>
    </row>
    <row r="356" spans="28:34" x14ac:dyDescent="0.25">
      <c r="AB356" s="141">
        <v>81</v>
      </c>
      <c r="AC356" s="142" t="s">
        <v>535</v>
      </c>
      <c r="AD356" s="142" t="s">
        <v>250</v>
      </c>
      <c r="AE356" s="366" t="str">
        <f t="shared" si="18"/>
        <v>GP_81</v>
      </c>
      <c r="AF356" s="142" t="s">
        <v>538</v>
      </c>
      <c r="AG356" s="366">
        <v>236</v>
      </c>
      <c r="AH356" s="141" t="str">
        <f t="shared" si="17"/>
        <v>D</v>
      </c>
    </row>
    <row r="357" spans="28:34" x14ac:dyDescent="0.25">
      <c r="AB357" s="141">
        <v>81</v>
      </c>
      <c r="AC357" s="142" t="s">
        <v>535</v>
      </c>
      <c r="AD357" s="142" t="s">
        <v>250</v>
      </c>
      <c r="AE357" s="366" t="str">
        <f t="shared" si="18"/>
        <v>GP_81</v>
      </c>
      <c r="AF357" s="142" t="s">
        <v>539</v>
      </c>
      <c r="AG357" s="366">
        <v>237</v>
      </c>
      <c r="AH357" s="141" t="str">
        <f t="shared" si="17"/>
        <v>D</v>
      </c>
    </row>
    <row r="358" spans="28:34" x14ac:dyDescent="0.25">
      <c r="AB358" s="141">
        <v>81</v>
      </c>
      <c r="AC358" s="142" t="s">
        <v>535</v>
      </c>
      <c r="AD358" s="142" t="s">
        <v>250</v>
      </c>
      <c r="AE358" s="366" t="str">
        <f t="shared" si="18"/>
        <v>GP_81</v>
      </c>
      <c r="AF358" s="142" t="s">
        <v>540</v>
      </c>
      <c r="AG358" s="366">
        <v>238</v>
      </c>
      <c r="AH358" s="141" t="str">
        <f t="shared" si="17"/>
        <v>D</v>
      </c>
    </row>
    <row r="359" spans="28:34" x14ac:dyDescent="0.25">
      <c r="AB359" s="141">
        <v>81</v>
      </c>
      <c r="AC359" s="142" t="s">
        <v>535</v>
      </c>
      <c r="AD359" s="142" t="s">
        <v>250</v>
      </c>
      <c r="AE359" s="366" t="str">
        <f t="shared" si="18"/>
        <v>GP_81</v>
      </c>
      <c r="AF359" s="142" t="s">
        <v>541</v>
      </c>
      <c r="AG359" s="366">
        <v>239</v>
      </c>
      <c r="AH359" s="141" t="str">
        <f t="shared" si="17"/>
        <v>D</v>
      </c>
    </row>
    <row r="360" spans="28:34" x14ac:dyDescent="0.25">
      <c r="AB360" s="141">
        <v>82</v>
      </c>
      <c r="AC360" s="142" t="s">
        <v>542</v>
      </c>
      <c r="AD360" s="142" t="s">
        <v>253</v>
      </c>
      <c r="AE360" s="366" t="str">
        <f t="shared" si="18"/>
        <v>GP_82</v>
      </c>
      <c r="AF360" s="142" t="s">
        <v>543</v>
      </c>
      <c r="AG360" s="366">
        <v>351</v>
      </c>
      <c r="AH360" s="141" t="str">
        <f t="shared" si="17"/>
        <v>R</v>
      </c>
    </row>
    <row r="361" spans="28:34" x14ac:dyDescent="0.25">
      <c r="AB361" s="141">
        <v>82</v>
      </c>
      <c r="AC361" s="142" t="s">
        <v>542</v>
      </c>
      <c r="AD361" s="142" t="s">
        <v>253</v>
      </c>
      <c r="AE361" s="366" t="str">
        <f t="shared" si="18"/>
        <v>GP_82</v>
      </c>
      <c r="AF361" s="142" t="s">
        <v>544</v>
      </c>
      <c r="AG361" s="366">
        <v>352</v>
      </c>
      <c r="AH361" s="141" t="str">
        <f t="shared" si="17"/>
        <v>R</v>
      </c>
    </row>
    <row r="362" spans="28:34" x14ac:dyDescent="0.25">
      <c r="AB362" s="141">
        <v>82</v>
      </c>
      <c r="AC362" s="142" t="s">
        <v>542</v>
      </c>
      <c r="AD362" s="142" t="s">
        <v>253</v>
      </c>
      <c r="AE362" s="366" t="str">
        <f t="shared" si="18"/>
        <v>GP_82</v>
      </c>
      <c r="AF362" s="142" t="s">
        <v>545</v>
      </c>
      <c r="AG362" s="366">
        <v>353</v>
      </c>
      <c r="AH362" s="141" t="str">
        <f t="shared" si="17"/>
        <v>R</v>
      </c>
    </row>
    <row r="363" spans="28:34" x14ac:dyDescent="0.25">
      <c r="AB363" s="141">
        <v>82</v>
      </c>
      <c r="AC363" s="142" t="s">
        <v>542</v>
      </c>
      <c r="AD363" s="142" t="s">
        <v>253</v>
      </c>
      <c r="AE363" s="366" t="str">
        <f t="shared" si="18"/>
        <v>GP_82</v>
      </c>
      <c r="AF363" s="142" t="s">
        <v>546</v>
      </c>
      <c r="AG363" s="366">
        <v>354</v>
      </c>
      <c r="AH363" s="141" t="str">
        <f t="shared" si="17"/>
        <v>R</v>
      </c>
    </row>
    <row r="364" spans="28:34" x14ac:dyDescent="0.25">
      <c r="AB364" s="141">
        <v>82</v>
      </c>
      <c r="AC364" s="142" t="s">
        <v>542</v>
      </c>
      <c r="AD364" s="142" t="s">
        <v>253</v>
      </c>
      <c r="AE364" s="366" t="str">
        <f t="shared" si="18"/>
        <v>GP_82</v>
      </c>
      <c r="AF364" s="142" t="s">
        <v>547</v>
      </c>
      <c r="AG364" s="366">
        <v>355</v>
      </c>
      <c r="AH364" s="141" t="str">
        <f t="shared" si="17"/>
        <v>R</v>
      </c>
    </row>
    <row r="365" spans="28:34" x14ac:dyDescent="0.25">
      <c r="AB365" s="141">
        <v>82</v>
      </c>
      <c r="AC365" s="142" t="s">
        <v>542</v>
      </c>
      <c r="AD365" s="142" t="s">
        <v>253</v>
      </c>
      <c r="AE365" s="366" t="str">
        <f t="shared" si="18"/>
        <v>GP_82</v>
      </c>
      <c r="AF365" s="142" t="s">
        <v>548</v>
      </c>
      <c r="AG365" s="366">
        <v>356</v>
      </c>
      <c r="AH365" s="141" t="str">
        <f t="shared" si="17"/>
        <v>R</v>
      </c>
    </row>
    <row r="366" spans="28:34" x14ac:dyDescent="0.25">
      <c r="AB366" s="141">
        <v>83</v>
      </c>
      <c r="AC366" s="142" t="s">
        <v>426</v>
      </c>
      <c r="AD366" s="142" t="s">
        <v>255</v>
      </c>
      <c r="AE366" s="366" t="str">
        <f t="shared" si="18"/>
        <v>GP_83</v>
      </c>
      <c r="AF366" s="142" t="s">
        <v>549</v>
      </c>
      <c r="AG366" s="366">
        <v>254</v>
      </c>
      <c r="AH366" s="141" t="e">
        <f t="shared" si="17"/>
        <v>#N/A</v>
      </c>
    </row>
    <row r="367" spans="28:34" x14ac:dyDescent="0.25">
      <c r="AB367" s="141">
        <v>83</v>
      </c>
      <c r="AC367" s="142" t="s">
        <v>426</v>
      </c>
      <c r="AD367" s="142" t="s">
        <v>255</v>
      </c>
      <c r="AE367" s="366" t="str">
        <f t="shared" si="18"/>
        <v>GP_83</v>
      </c>
      <c r="AF367" s="142" t="s">
        <v>550</v>
      </c>
      <c r="AG367" s="366">
        <v>255</v>
      </c>
      <c r="AH367" s="141" t="e">
        <f t="shared" si="17"/>
        <v>#N/A</v>
      </c>
    </row>
    <row r="368" spans="28:34" x14ac:dyDescent="0.25">
      <c r="AB368" s="141">
        <v>83</v>
      </c>
      <c r="AC368" s="142" t="s">
        <v>426</v>
      </c>
      <c r="AD368" s="142" t="s">
        <v>255</v>
      </c>
      <c r="AE368" s="366" t="str">
        <f t="shared" si="18"/>
        <v>GP_83</v>
      </c>
      <c r="AF368" s="142" t="s">
        <v>551</v>
      </c>
      <c r="AG368" s="366">
        <v>256</v>
      </c>
      <c r="AH368" s="141" t="e">
        <f t="shared" si="17"/>
        <v>#N/A</v>
      </c>
    </row>
    <row r="369" spans="28:34" x14ac:dyDescent="0.25">
      <c r="AB369" s="141">
        <v>84</v>
      </c>
      <c r="AC369" s="142" t="s">
        <v>426</v>
      </c>
      <c r="AD369" s="142" t="s">
        <v>257</v>
      </c>
      <c r="AE369" s="366" t="str">
        <f t="shared" si="18"/>
        <v>GP_84</v>
      </c>
      <c r="AF369" s="142" t="s">
        <v>552</v>
      </c>
      <c r="AG369" s="366">
        <v>369</v>
      </c>
      <c r="AH369" s="141" t="e">
        <f t="shared" si="17"/>
        <v>#N/A</v>
      </c>
    </row>
    <row r="370" spans="28:34" x14ac:dyDescent="0.25">
      <c r="AB370" s="141">
        <v>84</v>
      </c>
      <c r="AC370" s="142" t="s">
        <v>426</v>
      </c>
      <c r="AD370" s="142" t="s">
        <v>257</v>
      </c>
      <c r="AE370" s="366" t="str">
        <f t="shared" si="18"/>
        <v>GP_84</v>
      </c>
      <c r="AF370" s="142" t="s">
        <v>553</v>
      </c>
      <c r="AG370" s="366">
        <v>370</v>
      </c>
      <c r="AH370" s="141" t="e">
        <f t="shared" si="17"/>
        <v>#N/A</v>
      </c>
    </row>
    <row r="371" spans="28:34" x14ac:dyDescent="0.25">
      <c r="AB371" s="141">
        <v>84</v>
      </c>
      <c r="AC371" s="142" t="s">
        <v>426</v>
      </c>
      <c r="AD371" s="142" t="s">
        <v>257</v>
      </c>
      <c r="AE371" s="366" t="str">
        <f t="shared" si="18"/>
        <v>GP_84</v>
      </c>
      <c r="AF371" s="142" t="s">
        <v>554</v>
      </c>
      <c r="AG371" s="366">
        <v>371</v>
      </c>
      <c r="AH371" s="141" t="e">
        <f t="shared" si="17"/>
        <v>#N/A</v>
      </c>
    </row>
    <row r="372" spans="28:34" x14ac:dyDescent="0.25">
      <c r="AB372" s="141">
        <v>84</v>
      </c>
      <c r="AC372" s="142" t="s">
        <v>426</v>
      </c>
      <c r="AD372" s="142" t="s">
        <v>257</v>
      </c>
      <c r="AE372" s="366" t="str">
        <f t="shared" si="18"/>
        <v>GP_84</v>
      </c>
      <c r="AF372" s="142" t="s">
        <v>555</v>
      </c>
      <c r="AG372" s="366">
        <v>372</v>
      </c>
      <c r="AH372" s="141" t="e">
        <f t="shared" si="17"/>
        <v>#N/A</v>
      </c>
    </row>
    <row r="373" spans="28:34" x14ac:dyDescent="0.25">
      <c r="AB373" s="141">
        <v>84</v>
      </c>
      <c r="AC373" s="142" t="s">
        <v>426</v>
      </c>
      <c r="AD373" s="142" t="s">
        <v>257</v>
      </c>
      <c r="AE373" s="366" t="str">
        <f t="shared" si="18"/>
        <v>GP_84</v>
      </c>
      <c r="AF373" s="142" t="s">
        <v>556</v>
      </c>
      <c r="AG373" s="366">
        <v>373</v>
      </c>
      <c r="AH373" s="141" t="e">
        <f t="shared" si="17"/>
        <v>#N/A</v>
      </c>
    </row>
    <row r="374" spans="28:34" x14ac:dyDescent="0.25">
      <c r="AB374" s="141">
        <v>84</v>
      </c>
      <c r="AC374" s="142" t="s">
        <v>426</v>
      </c>
      <c r="AD374" s="142" t="s">
        <v>257</v>
      </c>
      <c r="AE374" s="366" t="str">
        <f t="shared" si="18"/>
        <v>GP_84</v>
      </c>
      <c r="AF374" s="142" t="s">
        <v>557</v>
      </c>
      <c r="AG374" s="366">
        <v>374</v>
      </c>
      <c r="AH374" s="141" t="e">
        <f t="shared" si="17"/>
        <v>#N/A</v>
      </c>
    </row>
    <row r="375" spans="28:34" x14ac:dyDescent="0.25">
      <c r="AB375" s="141">
        <v>84</v>
      </c>
      <c r="AC375" s="142" t="s">
        <v>426</v>
      </c>
      <c r="AD375" s="142" t="s">
        <v>257</v>
      </c>
      <c r="AE375" s="366" t="str">
        <f t="shared" si="18"/>
        <v>GP_84</v>
      </c>
      <c r="AF375" s="142" t="s">
        <v>558</v>
      </c>
      <c r="AG375" s="366">
        <v>375</v>
      </c>
      <c r="AH375" s="141" t="e">
        <f t="shared" si="17"/>
        <v>#N/A</v>
      </c>
    </row>
    <row r="376" spans="28:34" x14ac:dyDescent="0.25">
      <c r="AB376" s="141">
        <v>85</v>
      </c>
      <c r="AC376" s="142"/>
      <c r="AD376" s="142" t="s">
        <v>843</v>
      </c>
      <c r="AE376" s="366" t="s">
        <v>844</v>
      </c>
      <c r="AF376" s="142" t="s">
        <v>845</v>
      </c>
      <c r="AG376" s="366">
        <v>382</v>
      </c>
      <c r="AH376" s="141" t="e">
        <f t="shared" si="17"/>
        <v>#N/A</v>
      </c>
    </row>
    <row r="377" spans="28:34" x14ac:dyDescent="0.25">
      <c r="AB377" s="141">
        <v>85</v>
      </c>
      <c r="AC377" s="142"/>
      <c r="AD377" s="142" t="s">
        <v>843</v>
      </c>
      <c r="AE377" s="366" t="s">
        <v>844</v>
      </c>
      <c r="AF377" s="142" t="s">
        <v>846</v>
      </c>
      <c r="AG377" s="366">
        <v>383</v>
      </c>
      <c r="AH377" s="141" t="e">
        <f t="shared" si="17"/>
        <v>#N/A</v>
      </c>
    </row>
    <row r="378" spans="28:34" x14ac:dyDescent="0.25">
      <c r="AB378" s="141">
        <v>85</v>
      </c>
      <c r="AC378" s="142"/>
      <c r="AD378" s="142" t="s">
        <v>843</v>
      </c>
      <c r="AE378" s="366" t="s">
        <v>844</v>
      </c>
      <c r="AF378" s="142" t="s">
        <v>847</v>
      </c>
      <c r="AG378" s="366">
        <v>384</v>
      </c>
      <c r="AH378" s="141" t="e">
        <f t="shared" si="17"/>
        <v>#N/A</v>
      </c>
    </row>
    <row r="379" spans="28:34" x14ac:dyDescent="0.25">
      <c r="AB379" s="141">
        <v>85</v>
      </c>
      <c r="AC379" s="142"/>
      <c r="AD379" s="142" t="s">
        <v>843</v>
      </c>
      <c r="AE379" s="366" t="s">
        <v>844</v>
      </c>
      <c r="AF379" s="142" t="s">
        <v>848</v>
      </c>
      <c r="AG379" s="366">
        <v>385</v>
      </c>
      <c r="AH379" s="141" t="e">
        <f t="shared" si="17"/>
        <v>#N/A</v>
      </c>
    </row>
    <row r="380" spans="28:34" x14ac:dyDescent="0.25">
      <c r="AB380" s="141">
        <v>85</v>
      </c>
      <c r="AC380" s="142"/>
      <c r="AD380" s="142" t="s">
        <v>843</v>
      </c>
      <c r="AE380" s="366" t="s">
        <v>844</v>
      </c>
      <c r="AF380" s="142" t="s">
        <v>849</v>
      </c>
      <c r="AG380" s="366">
        <v>386</v>
      </c>
      <c r="AH380" s="141" t="e">
        <f t="shared" si="17"/>
        <v>#N/A</v>
      </c>
    </row>
    <row r="381" spans="28:34" x14ac:dyDescent="0.25">
      <c r="AB381" s="141">
        <v>85</v>
      </c>
      <c r="AC381" s="142"/>
      <c r="AD381" s="142" t="s">
        <v>843</v>
      </c>
      <c r="AE381" s="366" t="s">
        <v>844</v>
      </c>
      <c r="AF381" s="142" t="s">
        <v>850</v>
      </c>
      <c r="AG381" s="366">
        <v>387</v>
      </c>
      <c r="AH381" s="141" t="e">
        <f t="shared" si="17"/>
        <v>#N/A</v>
      </c>
    </row>
    <row r="382" spans="28:34" x14ac:dyDescent="0.25">
      <c r="AB382" s="141">
        <v>86</v>
      </c>
      <c r="AC382" s="142"/>
      <c r="AD382" s="142" t="s">
        <v>971</v>
      </c>
      <c r="AE382" s="366" t="s">
        <v>966</v>
      </c>
      <c r="AF382" s="142" t="s">
        <v>967</v>
      </c>
      <c r="AG382" s="366">
        <v>376</v>
      </c>
      <c r="AH382" s="141" t="e">
        <f t="shared" si="17"/>
        <v>#N/A</v>
      </c>
    </row>
    <row r="383" spans="28:34" x14ac:dyDescent="0.25">
      <c r="AB383" s="141">
        <v>86</v>
      </c>
      <c r="AC383" s="142"/>
      <c r="AD383" s="142" t="s">
        <v>971</v>
      </c>
      <c r="AE383" s="366" t="s">
        <v>966</v>
      </c>
      <c r="AF383" s="142" t="s">
        <v>968</v>
      </c>
      <c r="AG383" s="366">
        <v>377</v>
      </c>
      <c r="AH383" s="141" t="e">
        <f t="shared" si="17"/>
        <v>#N/A</v>
      </c>
    </row>
    <row r="384" spans="28:34" x14ac:dyDescent="0.25">
      <c r="AB384" s="141">
        <v>86</v>
      </c>
      <c r="AC384" s="142"/>
      <c r="AD384" s="142" t="s">
        <v>971</v>
      </c>
      <c r="AE384" s="366" t="s">
        <v>966</v>
      </c>
      <c r="AF384" s="142" t="s">
        <v>969</v>
      </c>
      <c r="AG384" s="366">
        <v>378</v>
      </c>
      <c r="AH384" s="141" t="e">
        <f t="shared" si="17"/>
        <v>#N/A</v>
      </c>
    </row>
    <row r="385" spans="28:34" x14ac:dyDescent="0.25">
      <c r="AB385" s="141">
        <v>87</v>
      </c>
      <c r="AC385" s="142" t="s">
        <v>970</v>
      </c>
      <c r="AD385" s="142" t="s">
        <v>972</v>
      </c>
      <c r="AE385" s="366" t="s">
        <v>973</v>
      </c>
      <c r="AF385" s="142" t="s">
        <v>974</v>
      </c>
      <c r="AG385" s="366">
        <v>379</v>
      </c>
      <c r="AH385" s="141" t="str">
        <f t="shared" si="17"/>
        <v>R</v>
      </c>
    </row>
    <row r="386" spans="28:34" x14ac:dyDescent="0.25">
      <c r="AB386" s="141">
        <v>87</v>
      </c>
      <c r="AC386" s="142" t="s">
        <v>970</v>
      </c>
      <c r="AD386" s="142" t="s">
        <v>972</v>
      </c>
      <c r="AE386" s="366" t="s">
        <v>973</v>
      </c>
      <c r="AF386" s="142" t="s">
        <v>975</v>
      </c>
      <c r="AG386" s="366">
        <v>380</v>
      </c>
      <c r="AH386" s="141" t="str">
        <f t="shared" si="17"/>
        <v>R</v>
      </c>
    </row>
    <row r="387" spans="28:34" x14ac:dyDescent="0.25">
      <c r="AB387" s="141">
        <v>87</v>
      </c>
      <c r="AC387" s="142" t="s">
        <v>970</v>
      </c>
      <c r="AD387" s="142" t="s">
        <v>972</v>
      </c>
      <c r="AE387" s="366" t="s">
        <v>973</v>
      </c>
      <c r="AF387" s="142" t="s">
        <v>976</v>
      </c>
      <c r="AG387" s="366">
        <v>381</v>
      </c>
      <c r="AH387" s="141" t="str">
        <f t="shared" si="17"/>
        <v>R</v>
      </c>
    </row>
  </sheetData>
  <sheetProtection formatCells="0" formatColumns="0" autoFilter="0"/>
  <autoFilter ref="AB1:AH387"/>
  <sortState ref="AJ2:AL73">
    <sortCondition ref="AJ2:AJ73"/>
  </sortState>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8" tint="0.39997558519241921"/>
  </sheetPr>
  <dimension ref="A1:Z80"/>
  <sheetViews>
    <sheetView showGridLines="0" view="pageBreakPreview" topLeftCell="A22" zoomScale="85" zoomScaleNormal="85" zoomScaleSheetLayoutView="85" workbookViewId="0">
      <selection activeCell="E30" sqref="E30"/>
    </sheetView>
  </sheetViews>
  <sheetFormatPr baseColWidth="10" defaultColWidth="0" defaultRowHeight="15" zeroHeight="1" x14ac:dyDescent="0.25"/>
  <cols>
    <col min="1" max="1" width="4.42578125" customWidth="1"/>
    <col min="2" max="2" width="3.42578125" customWidth="1"/>
    <col min="3" max="3" width="9.28515625" customWidth="1"/>
    <col min="4" max="4" width="10.85546875" customWidth="1"/>
    <col min="5" max="6" width="29.140625" customWidth="1"/>
    <col min="7" max="7" width="8.28515625" customWidth="1"/>
    <col min="8" max="8" width="10.85546875" customWidth="1"/>
    <col min="9" max="10" width="11.140625" customWidth="1"/>
    <col min="11" max="11" width="4" style="29" customWidth="1"/>
    <col min="12" max="12" width="3.85546875" style="29" customWidth="1"/>
    <col min="13" max="13" width="13.140625" customWidth="1"/>
    <col min="14" max="14" width="17.7109375" customWidth="1"/>
    <col min="15" max="15" width="6" customWidth="1"/>
    <col min="16" max="18" width="5.140625" customWidth="1"/>
    <col min="19" max="21" width="5.140625" hidden="1" customWidth="1"/>
    <col min="22" max="22" width="10.42578125" customWidth="1"/>
    <col min="23" max="24" width="43.5703125" customWidth="1"/>
    <col min="25" max="26" width="11.42578125" customWidth="1"/>
    <col min="27" max="16384" width="11.42578125" hidden="1"/>
  </cols>
  <sheetData>
    <row r="1" spans="2:25" ht="25.5" customHeight="1" x14ac:dyDescent="0.25"/>
    <row r="2" spans="2:25" ht="104.25" customHeight="1" thickBot="1" x14ac:dyDescent="0.3"/>
    <row r="3" spans="2:25" ht="7.5" hidden="1" customHeight="1" thickBot="1" x14ac:dyDescent="0.3"/>
    <row r="4" spans="2:25" ht="48.75" customHeight="1" thickBot="1" x14ac:dyDescent="0.3">
      <c r="B4" s="537" t="str">
        <f>Datos_Generales!B3</f>
        <v>PRESENTACIÓN DE PROYECTOS 
DE INVESTIGACIÓN</v>
      </c>
      <c r="C4" s="538"/>
      <c r="D4" s="538"/>
      <c r="E4" s="538"/>
      <c r="F4" s="539"/>
      <c r="G4" s="533" t="s">
        <v>832</v>
      </c>
      <c r="H4" s="534"/>
      <c r="I4" s="533" t="s">
        <v>834</v>
      </c>
      <c r="J4" s="534"/>
    </row>
    <row r="5" spans="2:25" ht="32.25" thickBot="1" x14ac:dyDescent="0.3">
      <c r="B5" s="540"/>
      <c r="C5" s="541"/>
      <c r="D5" s="541"/>
      <c r="E5" s="541"/>
      <c r="F5" s="542"/>
      <c r="G5" s="535" t="s">
        <v>833</v>
      </c>
      <c r="H5" s="536"/>
      <c r="I5" s="546" t="s">
        <v>51</v>
      </c>
      <c r="J5" s="547"/>
      <c r="P5" s="28" t="s">
        <v>38</v>
      </c>
      <c r="Q5" s="28" t="s">
        <v>28</v>
      </c>
      <c r="R5" s="28" t="s">
        <v>21</v>
      </c>
      <c r="S5" s="28" t="s">
        <v>48</v>
      </c>
      <c r="T5" s="28" t="s">
        <v>59</v>
      </c>
      <c r="U5" s="28" t="s">
        <v>54</v>
      </c>
    </row>
    <row r="6" spans="2:25" x14ac:dyDescent="0.25">
      <c r="P6" s="29">
        <v>3</v>
      </c>
      <c r="Q6" s="29">
        <f>P6+1</f>
        <v>4</v>
      </c>
      <c r="R6" s="29">
        <f>Q6+1</f>
        <v>5</v>
      </c>
      <c r="S6" s="29">
        <f>R6+1</f>
        <v>6</v>
      </c>
      <c r="T6" s="29">
        <f>S6+1</f>
        <v>7</v>
      </c>
      <c r="U6" s="29">
        <f>T6+1</f>
        <v>8</v>
      </c>
    </row>
    <row r="7" spans="2:25" x14ac:dyDescent="0.25">
      <c r="B7" s="30" t="s">
        <v>865</v>
      </c>
      <c r="C7" s="31" t="s">
        <v>696</v>
      </c>
      <c r="D7" s="32"/>
      <c r="E7" s="32"/>
      <c r="F7" s="32"/>
      <c r="G7" s="32"/>
      <c r="H7" s="33">
        <f>HLOOKUP(J7,P5:U7,2,0)</f>
        <v>3</v>
      </c>
      <c r="I7" s="360">
        <f>H31</f>
        <v>0</v>
      </c>
      <c r="J7" s="34" t="str">
        <f>IFERROR(Integrantes!I7,"NA")</f>
        <v>INV</v>
      </c>
      <c r="L7" s="29">
        <f>SUM(K10:K30)</f>
        <v>0</v>
      </c>
    </row>
    <row r="8" spans="2:25" ht="15" customHeight="1" thickBot="1" x14ac:dyDescent="0.4">
      <c r="H8" s="296">
        <f>Integrantes!S10</f>
        <v>0</v>
      </c>
      <c r="P8" s="545" t="s">
        <v>599</v>
      </c>
      <c r="Q8" s="545"/>
      <c r="R8" s="545"/>
      <c r="S8" s="545"/>
      <c r="T8" s="545"/>
      <c r="U8" s="545"/>
    </row>
    <row r="9" spans="2:25" ht="36" customHeight="1" thickBot="1" x14ac:dyDescent="0.3">
      <c r="B9" s="35" t="s">
        <v>588</v>
      </c>
      <c r="C9" s="548" t="s">
        <v>600</v>
      </c>
      <c r="D9" s="548"/>
      <c r="E9" s="175" t="s">
        <v>937</v>
      </c>
      <c r="F9" s="94" t="s">
        <v>602</v>
      </c>
      <c r="G9" s="36" t="s">
        <v>853</v>
      </c>
      <c r="H9" s="94" t="s">
        <v>936</v>
      </c>
      <c r="I9" s="549" t="s">
        <v>938</v>
      </c>
      <c r="J9" s="550"/>
      <c r="K9" s="328"/>
      <c r="L9" s="326"/>
      <c r="N9" s="1" t="s">
        <v>4</v>
      </c>
      <c r="O9" s="1" t="s">
        <v>603</v>
      </c>
      <c r="P9" s="28" t="s">
        <v>38</v>
      </c>
      <c r="Q9" s="28" t="s">
        <v>28</v>
      </c>
      <c r="R9" s="28" t="s">
        <v>21</v>
      </c>
      <c r="S9" s="28" t="s">
        <v>48</v>
      </c>
      <c r="T9" s="28" t="s">
        <v>59</v>
      </c>
      <c r="U9" s="28" t="s">
        <v>54</v>
      </c>
      <c r="V9" s="1" t="s">
        <v>604</v>
      </c>
      <c r="W9" s="1" t="s">
        <v>605</v>
      </c>
      <c r="X9" s="1" t="s">
        <v>776</v>
      </c>
      <c r="Y9" s="154" t="s">
        <v>705</v>
      </c>
    </row>
    <row r="10" spans="2:25" ht="15" customHeight="1" thickTop="1" x14ac:dyDescent="0.25">
      <c r="B10" s="37">
        <v>1</v>
      </c>
      <c r="C10" s="551"/>
      <c r="D10" s="552"/>
      <c r="E10" s="185"/>
      <c r="F10" s="189" t="str">
        <f t="shared" ref="F10:F30" si="0">IFERROR(VLOOKUP($C10,Tabla_prod,11,0)," ")</f>
        <v xml:space="preserve"> </v>
      </c>
      <c r="G10" s="187">
        <v>1</v>
      </c>
      <c r="H10" s="189">
        <f>IFERROR(VLOOKUP($C10,Tabla_prod,$H$7,0)*G10,0)</f>
        <v>0</v>
      </c>
      <c r="I10" s="553"/>
      <c r="J10" s="554"/>
      <c r="K10" s="328">
        <f>IF(C10&lt;&gt;0,IF(AND(E10&lt;&gt;0,I10&lt;&gt;0),0,1),0)</f>
        <v>0</v>
      </c>
      <c r="L10" s="326">
        <f>IFERROR(VLOOKUP($C10,$N$9:$O$200,2,0),0)</f>
        <v>0</v>
      </c>
      <c r="N10" s="235" t="s">
        <v>20</v>
      </c>
      <c r="O10" s="235" t="s">
        <v>606</v>
      </c>
      <c r="P10" s="38">
        <v>60</v>
      </c>
      <c r="Q10" s="38">
        <v>60</v>
      </c>
      <c r="R10" s="38">
        <v>0</v>
      </c>
      <c r="S10" s="38">
        <v>0</v>
      </c>
      <c r="T10" s="38">
        <v>0</v>
      </c>
      <c r="U10" s="38">
        <v>0</v>
      </c>
      <c r="V10" s="2" t="s">
        <v>607</v>
      </c>
      <c r="W10" s="2" t="s">
        <v>608</v>
      </c>
      <c r="X10" s="2" t="s">
        <v>777</v>
      </c>
      <c r="Y10" t="s">
        <v>705</v>
      </c>
    </row>
    <row r="11" spans="2:25" ht="15" customHeight="1" x14ac:dyDescent="0.25">
      <c r="B11" s="39">
        <v>2</v>
      </c>
      <c r="C11" s="525"/>
      <c r="D11" s="526"/>
      <c r="E11" s="186"/>
      <c r="F11" s="190" t="str">
        <f t="shared" si="0"/>
        <v xml:space="preserve"> </v>
      </c>
      <c r="G11" s="187">
        <v>1</v>
      </c>
      <c r="H11" s="190">
        <f t="shared" ref="H11:H30" si="1">IFERROR(VLOOKUP($C11,Tabla_prod,$H$7,0)*G11,0)</f>
        <v>0</v>
      </c>
      <c r="I11" s="527"/>
      <c r="J11" s="528"/>
      <c r="K11" s="328">
        <f t="shared" ref="K11:K30" si="2">IF(C11&lt;&gt;0,IF(AND(E11&lt;&gt;0,I11&lt;&gt;0),0,1),0)</f>
        <v>0</v>
      </c>
      <c r="L11" s="326">
        <f t="shared" ref="L11:L30" si="3">IFERROR(VLOOKUP($C11,$N$9:$O$200,2,0),0)</f>
        <v>0</v>
      </c>
      <c r="N11" s="236" t="s">
        <v>26</v>
      </c>
      <c r="O11" s="236" t="s">
        <v>606</v>
      </c>
      <c r="P11" s="40">
        <v>50</v>
      </c>
      <c r="Q11" s="40">
        <v>50</v>
      </c>
      <c r="R11" s="40">
        <v>0</v>
      </c>
      <c r="S11" s="40">
        <v>0</v>
      </c>
      <c r="T11" s="40">
        <v>0</v>
      </c>
      <c r="U11" s="40">
        <v>0</v>
      </c>
      <c r="V11" s="3" t="s">
        <v>607</v>
      </c>
      <c r="W11" s="3" t="s">
        <v>609</v>
      </c>
      <c r="X11" s="3" t="s">
        <v>777</v>
      </c>
      <c r="Y11" t="s">
        <v>705</v>
      </c>
    </row>
    <row r="12" spans="2:25" ht="15" customHeight="1" x14ac:dyDescent="0.25">
      <c r="B12" s="39">
        <v>3</v>
      </c>
      <c r="C12" s="525"/>
      <c r="D12" s="526"/>
      <c r="E12" s="186"/>
      <c r="F12" s="190" t="str">
        <f t="shared" si="0"/>
        <v xml:space="preserve"> </v>
      </c>
      <c r="G12" s="187">
        <v>1</v>
      </c>
      <c r="H12" s="190">
        <f t="shared" si="1"/>
        <v>0</v>
      </c>
      <c r="I12" s="527"/>
      <c r="J12" s="528"/>
      <c r="K12" s="328">
        <f t="shared" si="2"/>
        <v>0</v>
      </c>
      <c r="L12" s="326">
        <f t="shared" si="3"/>
        <v>0</v>
      </c>
      <c r="N12" s="236" t="s">
        <v>898</v>
      </c>
      <c r="O12" s="236" t="s">
        <v>606</v>
      </c>
      <c r="P12" s="40">
        <v>40</v>
      </c>
      <c r="Q12" s="40">
        <v>40</v>
      </c>
      <c r="R12" s="40">
        <v>0</v>
      </c>
      <c r="S12" s="40">
        <v>0</v>
      </c>
      <c r="T12" s="40">
        <v>0</v>
      </c>
      <c r="U12" s="40">
        <v>0</v>
      </c>
      <c r="V12" s="3" t="s">
        <v>607</v>
      </c>
      <c r="W12" s="3" t="s">
        <v>900</v>
      </c>
      <c r="X12" s="3" t="s">
        <v>777</v>
      </c>
      <c r="Y12" t="s">
        <v>705</v>
      </c>
    </row>
    <row r="13" spans="2:25" ht="15" customHeight="1" x14ac:dyDescent="0.25">
      <c r="B13" s="39">
        <v>4</v>
      </c>
      <c r="C13" s="525"/>
      <c r="D13" s="526"/>
      <c r="E13" s="186"/>
      <c r="F13" s="190" t="str">
        <f t="shared" si="0"/>
        <v xml:space="preserve"> </v>
      </c>
      <c r="G13" s="187">
        <v>1</v>
      </c>
      <c r="H13" s="190">
        <f t="shared" si="1"/>
        <v>0</v>
      </c>
      <c r="I13" s="527"/>
      <c r="J13" s="528"/>
      <c r="K13" s="328">
        <f t="shared" si="2"/>
        <v>0</v>
      </c>
      <c r="L13" s="326">
        <f t="shared" si="3"/>
        <v>0</v>
      </c>
      <c r="N13" s="236" t="s">
        <v>899</v>
      </c>
      <c r="O13" s="236" t="s">
        <v>606</v>
      </c>
      <c r="P13" s="40">
        <v>30</v>
      </c>
      <c r="Q13" s="40">
        <v>30</v>
      </c>
      <c r="R13" s="40">
        <v>0</v>
      </c>
      <c r="S13" s="40">
        <v>0</v>
      </c>
      <c r="T13" s="40">
        <v>0</v>
      </c>
      <c r="U13" s="40">
        <v>0</v>
      </c>
      <c r="V13" s="3" t="s">
        <v>607</v>
      </c>
      <c r="W13" s="3" t="s">
        <v>901</v>
      </c>
      <c r="X13" s="3" t="s">
        <v>777</v>
      </c>
      <c r="Y13" t="s">
        <v>705</v>
      </c>
    </row>
    <row r="14" spans="2:25" ht="15" customHeight="1" x14ac:dyDescent="0.25">
      <c r="B14" s="39">
        <v>5</v>
      </c>
      <c r="C14" s="525"/>
      <c r="D14" s="526"/>
      <c r="E14" s="186"/>
      <c r="F14" s="190" t="str">
        <f t="shared" si="0"/>
        <v xml:space="preserve"> </v>
      </c>
      <c r="G14" s="187">
        <v>1</v>
      </c>
      <c r="H14" s="190">
        <f t="shared" si="1"/>
        <v>0</v>
      </c>
      <c r="I14" s="527"/>
      <c r="J14" s="528"/>
      <c r="K14" s="328">
        <f t="shared" si="2"/>
        <v>0</v>
      </c>
      <c r="L14" s="326">
        <f t="shared" si="3"/>
        <v>0</v>
      </c>
      <c r="N14" s="236" t="s">
        <v>36</v>
      </c>
      <c r="O14" s="236" t="s">
        <v>606</v>
      </c>
      <c r="P14" s="40">
        <v>20</v>
      </c>
      <c r="Q14" s="40">
        <v>20</v>
      </c>
      <c r="R14" s="40">
        <v>0</v>
      </c>
      <c r="S14" s="40">
        <v>0</v>
      </c>
      <c r="T14" s="40">
        <v>0</v>
      </c>
      <c r="U14" s="40">
        <v>0</v>
      </c>
      <c r="V14" s="3" t="s">
        <v>607</v>
      </c>
      <c r="W14" s="3" t="s">
        <v>610</v>
      </c>
      <c r="X14" s="3" t="s">
        <v>777</v>
      </c>
      <c r="Y14" t="s">
        <v>705</v>
      </c>
    </row>
    <row r="15" spans="2:25" ht="15" customHeight="1" x14ac:dyDescent="0.25">
      <c r="B15" s="39">
        <v>6</v>
      </c>
      <c r="C15" s="525"/>
      <c r="D15" s="526"/>
      <c r="E15" s="186"/>
      <c r="F15" s="190" t="str">
        <f t="shared" si="0"/>
        <v xml:space="preserve"> </v>
      </c>
      <c r="G15" s="187">
        <v>1</v>
      </c>
      <c r="H15" s="190">
        <f t="shared" si="1"/>
        <v>0</v>
      </c>
      <c r="I15" s="527"/>
      <c r="J15" s="528"/>
      <c r="K15" s="328">
        <f t="shared" si="2"/>
        <v>0</v>
      </c>
      <c r="L15" s="326">
        <f t="shared" si="3"/>
        <v>0</v>
      </c>
      <c r="N15" s="236" t="s">
        <v>45</v>
      </c>
      <c r="O15" s="236" t="s">
        <v>606</v>
      </c>
      <c r="P15" s="40">
        <v>16</v>
      </c>
      <c r="Q15" s="40">
        <v>16</v>
      </c>
      <c r="R15" s="40">
        <v>0</v>
      </c>
      <c r="S15" s="40">
        <v>0</v>
      </c>
      <c r="T15" s="40">
        <v>0</v>
      </c>
      <c r="U15" s="40">
        <v>0</v>
      </c>
      <c r="V15" s="4" t="s">
        <v>607</v>
      </c>
      <c r="W15" s="4" t="s">
        <v>611</v>
      </c>
      <c r="X15" s="4" t="s">
        <v>777</v>
      </c>
      <c r="Y15" t="s">
        <v>705</v>
      </c>
    </row>
    <row r="16" spans="2:25" ht="15" customHeight="1" x14ac:dyDescent="0.25">
      <c r="B16" s="39">
        <v>7</v>
      </c>
      <c r="C16" s="525"/>
      <c r="D16" s="526"/>
      <c r="E16" s="186"/>
      <c r="F16" s="190" t="str">
        <f t="shared" si="0"/>
        <v xml:space="preserve"> </v>
      </c>
      <c r="G16" s="187">
        <v>1</v>
      </c>
      <c r="H16" s="190">
        <f t="shared" si="1"/>
        <v>0</v>
      </c>
      <c r="I16" s="527"/>
      <c r="J16" s="528"/>
      <c r="K16" s="328">
        <f t="shared" si="2"/>
        <v>0</v>
      </c>
      <c r="L16" s="326">
        <f t="shared" si="3"/>
        <v>0</v>
      </c>
      <c r="N16" s="236" t="s">
        <v>52</v>
      </c>
      <c r="O16" s="236" t="s">
        <v>606</v>
      </c>
      <c r="P16" s="40">
        <v>14</v>
      </c>
      <c r="Q16" s="40">
        <v>14</v>
      </c>
      <c r="R16" s="40">
        <v>14</v>
      </c>
      <c r="S16" s="40">
        <v>0</v>
      </c>
      <c r="T16" s="40">
        <v>0</v>
      </c>
      <c r="U16" s="40">
        <v>0</v>
      </c>
      <c r="V16" s="4" t="s">
        <v>607</v>
      </c>
      <c r="W16" s="4" t="s">
        <v>612</v>
      </c>
      <c r="X16" s="4" t="s">
        <v>777</v>
      </c>
      <c r="Y16" t="s">
        <v>705</v>
      </c>
    </row>
    <row r="17" spans="2:25" ht="15" customHeight="1" x14ac:dyDescent="0.25">
      <c r="B17" s="39">
        <v>8</v>
      </c>
      <c r="C17" s="525"/>
      <c r="D17" s="526"/>
      <c r="E17" s="186"/>
      <c r="F17" s="190" t="str">
        <f t="shared" si="0"/>
        <v xml:space="preserve"> </v>
      </c>
      <c r="G17" s="187">
        <v>1</v>
      </c>
      <c r="H17" s="190">
        <f t="shared" si="1"/>
        <v>0</v>
      </c>
      <c r="I17" s="527"/>
      <c r="J17" s="528"/>
      <c r="K17" s="328">
        <f t="shared" si="2"/>
        <v>0</v>
      </c>
      <c r="L17" s="326">
        <f t="shared" si="3"/>
        <v>0</v>
      </c>
      <c r="N17" s="236" t="s">
        <v>58</v>
      </c>
      <c r="O17" s="236" t="s">
        <v>606</v>
      </c>
      <c r="P17" s="40">
        <v>12</v>
      </c>
      <c r="Q17" s="40">
        <v>12</v>
      </c>
      <c r="R17" s="40">
        <v>12</v>
      </c>
      <c r="S17" s="40">
        <v>0</v>
      </c>
      <c r="T17" s="40">
        <v>0</v>
      </c>
      <c r="U17" s="40">
        <v>0</v>
      </c>
      <c r="V17" s="4" t="s">
        <v>607</v>
      </c>
      <c r="W17" s="4" t="s">
        <v>613</v>
      </c>
      <c r="X17" s="4" t="s">
        <v>777</v>
      </c>
      <c r="Y17" t="s">
        <v>705</v>
      </c>
    </row>
    <row r="18" spans="2:25" ht="15" customHeight="1" x14ac:dyDescent="0.25">
      <c r="B18" s="39">
        <v>9</v>
      </c>
      <c r="C18" s="525"/>
      <c r="D18" s="526"/>
      <c r="E18" s="186"/>
      <c r="F18" s="190" t="str">
        <f t="shared" si="0"/>
        <v xml:space="preserve"> </v>
      </c>
      <c r="G18" s="187">
        <v>1</v>
      </c>
      <c r="H18" s="190">
        <f t="shared" si="1"/>
        <v>0</v>
      </c>
      <c r="I18" s="527"/>
      <c r="J18" s="528"/>
      <c r="K18" s="328">
        <f t="shared" si="2"/>
        <v>0</v>
      </c>
      <c r="L18" s="326">
        <f t="shared" si="3"/>
        <v>0</v>
      </c>
      <c r="N18" s="236" t="s">
        <v>64</v>
      </c>
      <c r="O18" s="236" t="s">
        <v>606</v>
      </c>
      <c r="P18" s="40">
        <v>40</v>
      </c>
      <c r="Q18" s="40">
        <v>40</v>
      </c>
      <c r="R18" s="40">
        <v>0</v>
      </c>
      <c r="S18" s="40">
        <v>0</v>
      </c>
      <c r="T18" s="40">
        <v>0</v>
      </c>
      <c r="U18" s="40">
        <v>0</v>
      </c>
      <c r="V18" s="4" t="s">
        <v>607</v>
      </c>
      <c r="W18" s="4" t="s">
        <v>614</v>
      </c>
      <c r="X18" s="4" t="s">
        <v>777</v>
      </c>
      <c r="Y18" t="s">
        <v>705</v>
      </c>
    </row>
    <row r="19" spans="2:25" ht="15" customHeight="1" x14ac:dyDescent="0.25">
      <c r="B19" s="39">
        <v>10</v>
      </c>
      <c r="C19" s="525"/>
      <c r="D19" s="526"/>
      <c r="E19" s="186"/>
      <c r="F19" s="190" t="str">
        <f t="shared" si="0"/>
        <v xml:space="preserve"> </v>
      </c>
      <c r="G19" s="187">
        <v>1</v>
      </c>
      <c r="H19" s="190">
        <f t="shared" si="1"/>
        <v>0</v>
      </c>
      <c r="I19" s="527"/>
      <c r="J19" s="528"/>
      <c r="K19" s="328">
        <f t="shared" si="2"/>
        <v>0</v>
      </c>
      <c r="L19" s="326">
        <f t="shared" si="3"/>
        <v>0</v>
      </c>
      <c r="N19" s="236" t="s">
        <v>69</v>
      </c>
      <c r="O19" s="236" t="s">
        <v>606</v>
      </c>
      <c r="P19" s="40">
        <v>15</v>
      </c>
      <c r="Q19" s="40">
        <v>15</v>
      </c>
      <c r="R19" s="40">
        <v>0</v>
      </c>
      <c r="S19" s="40">
        <v>0</v>
      </c>
      <c r="T19" s="40">
        <v>0</v>
      </c>
      <c r="U19" s="40">
        <v>0</v>
      </c>
      <c r="V19" s="4" t="s">
        <v>607</v>
      </c>
      <c r="W19" s="4" t="s">
        <v>615</v>
      </c>
      <c r="X19" s="4" t="s">
        <v>777</v>
      </c>
      <c r="Y19" t="s">
        <v>705</v>
      </c>
    </row>
    <row r="20" spans="2:25" ht="15" customHeight="1" x14ac:dyDescent="0.25">
      <c r="B20" s="39">
        <v>11</v>
      </c>
      <c r="C20" s="525"/>
      <c r="D20" s="526"/>
      <c r="E20" s="186"/>
      <c r="F20" s="190" t="str">
        <f t="shared" si="0"/>
        <v xml:space="preserve"> </v>
      </c>
      <c r="G20" s="187">
        <v>0</v>
      </c>
      <c r="H20" s="190">
        <f t="shared" si="1"/>
        <v>0</v>
      </c>
      <c r="I20" s="527"/>
      <c r="J20" s="528"/>
      <c r="K20" s="328">
        <f t="shared" si="2"/>
        <v>0</v>
      </c>
      <c r="L20" s="326">
        <f t="shared" si="3"/>
        <v>0</v>
      </c>
      <c r="N20" s="236" t="s">
        <v>910</v>
      </c>
      <c r="O20" s="236" t="s">
        <v>606</v>
      </c>
      <c r="P20" s="40">
        <v>60</v>
      </c>
      <c r="Q20" s="40">
        <v>60</v>
      </c>
      <c r="R20" s="40">
        <v>0</v>
      </c>
      <c r="S20" s="40">
        <v>0</v>
      </c>
      <c r="T20" s="40">
        <v>0</v>
      </c>
      <c r="U20" s="40">
        <v>0</v>
      </c>
      <c r="V20" s="4" t="s">
        <v>607</v>
      </c>
      <c r="W20" s="4" t="s">
        <v>616</v>
      </c>
      <c r="X20" s="4" t="s">
        <v>913</v>
      </c>
      <c r="Y20" t="s">
        <v>705</v>
      </c>
    </row>
    <row r="21" spans="2:25" ht="15" customHeight="1" x14ac:dyDescent="0.25">
      <c r="B21" s="39">
        <v>12</v>
      </c>
      <c r="C21" s="525"/>
      <c r="D21" s="526"/>
      <c r="E21" s="186"/>
      <c r="F21" s="190" t="str">
        <f t="shared" si="0"/>
        <v xml:space="preserve"> </v>
      </c>
      <c r="G21" s="187">
        <v>0</v>
      </c>
      <c r="H21" s="190">
        <f t="shared" si="1"/>
        <v>0</v>
      </c>
      <c r="I21" s="527"/>
      <c r="J21" s="528"/>
      <c r="K21" s="328">
        <f t="shared" si="2"/>
        <v>0</v>
      </c>
      <c r="L21" s="326">
        <f t="shared" si="3"/>
        <v>0</v>
      </c>
      <c r="N21" s="236" t="s">
        <v>911</v>
      </c>
      <c r="O21" s="236" t="s">
        <v>606</v>
      </c>
      <c r="P21" s="40">
        <v>30</v>
      </c>
      <c r="Q21" s="40">
        <v>30</v>
      </c>
      <c r="R21" s="40">
        <v>0</v>
      </c>
      <c r="S21" s="40">
        <v>0</v>
      </c>
      <c r="T21" s="40">
        <v>0</v>
      </c>
      <c r="U21" s="40">
        <v>0</v>
      </c>
      <c r="V21" s="4" t="s">
        <v>607</v>
      </c>
      <c r="W21" s="4" t="s">
        <v>912</v>
      </c>
      <c r="X21" s="4" t="s">
        <v>913</v>
      </c>
      <c r="Y21" t="s">
        <v>705</v>
      </c>
    </row>
    <row r="22" spans="2:25" ht="15" customHeight="1" x14ac:dyDescent="0.25">
      <c r="B22" s="39">
        <v>13</v>
      </c>
      <c r="C22" s="525"/>
      <c r="D22" s="526"/>
      <c r="E22" s="186"/>
      <c r="F22" s="190" t="str">
        <f t="shared" si="0"/>
        <v xml:space="preserve"> </v>
      </c>
      <c r="G22" s="187">
        <v>0</v>
      </c>
      <c r="H22" s="190">
        <f>IFERROR(VLOOKUP($C22,Tabla_prod,$H$7,0)*G22,0)</f>
        <v>0</v>
      </c>
      <c r="I22" s="527"/>
      <c r="J22" s="528"/>
      <c r="K22" s="328">
        <f t="shared" si="2"/>
        <v>0</v>
      </c>
      <c r="L22" s="326">
        <f t="shared" si="3"/>
        <v>0</v>
      </c>
      <c r="N22" s="236" t="s">
        <v>79</v>
      </c>
      <c r="O22" s="236" t="s">
        <v>606</v>
      </c>
      <c r="P22" s="40">
        <v>20</v>
      </c>
      <c r="Q22" s="40">
        <v>20</v>
      </c>
      <c r="R22" s="40">
        <v>0</v>
      </c>
      <c r="S22" s="40">
        <v>0</v>
      </c>
      <c r="T22" s="40">
        <v>0</v>
      </c>
      <c r="U22" s="40">
        <v>0</v>
      </c>
      <c r="V22" s="4" t="s">
        <v>607</v>
      </c>
      <c r="W22" s="4" t="s">
        <v>617</v>
      </c>
      <c r="X22" s="4" t="s">
        <v>781</v>
      </c>
      <c r="Y22" t="s">
        <v>705</v>
      </c>
    </row>
    <row r="23" spans="2:25" ht="15" customHeight="1" x14ac:dyDescent="0.25">
      <c r="B23" s="39">
        <v>14</v>
      </c>
      <c r="C23" s="525"/>
      <c r="D23" s="526"/>
      <c r="E23" s="186"/>
      <c r="F23" s="190" t="str">
        <f t="shared" si="0"/>
        <v xml:space="preserve"> </v>
      </c>
      <c r="G23" s="187">
        <v>0</v>
      </c>
      <c r="H23" s="190">
        <f t="shared" si="1"/>
        <v>0</v>
      </c>
      <c r="I23" s="527"/>
      <c r="J23" s="528"/>
      <c r="K23" s="328">
        <f t="shared" si="2"/>
        <v>0</v>
      </c>
      <c r="L23" s="326">
        <f t="shared" si="3"/>
        <v>0</v>
      </c>
      <c r="N23" s="236" t="s">
        <v>82</v>
      </c>
      <c r="O23" s="236" t="s">
        <v>606</v>
      </c>
      <c r="P23" s="40">
        <v>15</v>
      </c>
      <c r="Q23" s="40">
        <v>15</v>
      </c>
      <c r="R23" s="40">
        <v>0</v>
      </c>
      <c r="S23" s="40">
        <v>0</v>
      </c>
      <c r="T23" s="40">
        <v>0</v>
      </c>
      <c r="U23" s="40">
        <v>0</v>
      </c>
      <c r="V23" s="4" t="s">
        <v>607</v>
      </c>
      <c r="W23" s="4" t="s">
        <v>618</v>
      </c>
      <c r="X23" s="4" t="s">
        <v>780</v>
      </c>
      <c r="Y23" t="s">
        <v>705</v>
      </c>
    </row>
    <row r="24" spans="2:25" ht="15" customHeight="1" x14ac:dyDescent="0.25">
      <c r="B24" s="39">
        <v>15</v>
      </c>
      <c r="C24" s="525"/>
      <c r="D24" s="526"/>
      <c r="E24" s="186"/>
      <c r="F24" s="190" t="str">
        <f t="shared" si="0"/>
        <v xml:space="preserve"> </v>
      </c>
      <c r="G24" s="187">
        <v>0</v>
      </c>
      <c r="H24" s="190">
        <f t="shared" si="1"/>
        <v>0</v>
      </c>
      <c r="I24" s="527"/>
      <c r="J24" s="528"/>
      <c r="K24" s="328">
        <f t="shared" si="2"/>
        <v>0</v>
      </c>
      <c r="L24" s="326">
        <f t="shared" si="3"/>
        <v>0</v>
      </c>
      <c r="N24" s="236" t="s">
        <v>85</v>
      </c>
      <c r="O24" s="236" t="s">
        <v>606</v>
      </c>
      <c r="P24" s="40">
        <v>30</v>
      </c>
      <c r="Q24" s="40">
        <v>30</v>
      </c>
      <c r="R24" s="40">
        <v>0</v>
      </c>
      <c r="S24" s="40">
        <v>0</v>
      </c>
      <c r="T24" s="40">
        <v>0</v>
      </c>
      <c r="U24" s="40">
        <v>0</v>
      </c>
      <c r="V24" s="4" t="s">
        <v>607</v>
      </c>
      <c r="W24" s="4" t="s">
        <v>619</v>
      </c>
      <c r="X24" s="4" t="s">
        <v>782</v>
      </c>
      <c r="Y24" t="s">
        <v>705</v>
      </c>
    </row>
    <row r="25" spans="2:25" ht="15" customHeight="1" x14ac:dyDescent="0.25">
      <c r="B25" s="39">
        <v>16</v>
      </c>
      <c r="C25" s="525"/>
      <c r="D25" s="526"/>
      <c r="E25" s="186"/>
      <c r="F25" s="190" t="str">
        <f t="shared" si="0"/>
        <v xml:space="preserve"> </v>
      </c>
      <c r="G25" s="187">
        <v>0</v>
      </c>
      <c r="H25" s="190">
        <f t="shared" si="1"/>
        <v>0</v>
      </c>
      <c r="I25" s="527"/>
      <c r="J25" s="528"/>
      <c r="K25" s="328">
        <f t="shared" si="2"/>
        <v>0</v>
      </c>
      <c r="L25" s="326">
        <f t="shared" si="3"/>
        <v>0</v>
      </c>
      <c r="N25" s="236" t="s">
        <v>88</v>
      </c>
      <c r="O25" s="236" t="s">
        <v>606</v>
      </c>
      <c r="P25" s="40">
        <v>8</v>
      </c>
      <c r="Q25" s="40">
        <v>8</v>
      </c>
      <c r="R25" s="40">
        <v>0</v>
      </c>
      <c r="S25" s="40">
        <v>0</v>
      </c>
      <c r="T25" s="40">
        <v>0</v>
      </c>
      <c r="U25" s="40">
        <v>0</v>
      </c>
      <c r="V25" s="4" t="s">
        <v>607</v>
      </c>
      <c r="W25" s="4" t="s">
        <v>620</v>
      </c>
      <c r="X25" s="4" t="s">
        <v>778</v>
      </c>
      <c r="Y25" t="s">
        <v>705</v>
      </c>
    </row>
    <row r="26" spans="2:25" ht="15" customHeight="1" x14ac:dyDescent="0.25">
      <c r="B26" s="39">
        <v>17</v>
      </c>
      <c r="C26" s="525"/>
      <c r="D26" s="526"/>
      <c r="E26" s="186"/>
      <c r="F26" s="190" t="str">
        <f t="shared" si="0"/>
        <v xml:space="preserve"> </v>
      </c>
      <c r="G26" s="187">
        <v>0</v>
      </c>
      <c r="H26" s="190">
        <f t="shared" si="1"/>
        <v>0</v>
      </c>
      <c r="I26" s="527"/>
      <c r="J26" s="528"/>
      <c r="K26" s="328">
        <f t="shared" si="2"/>
        <v>0</v>
      </c>
      <c r="L26" s="326">
        <f t="shared" si="3"/>
        <v>0</v>
      </c>
      <c r="N26" s="236" t="s">
        <v>91</v>
      </c>
      <c r="O26" s="236" t="s">
        <v>606</v>
      </c>
      <c r="P26" s="40">
        <v>15</v>
      </c>
      <c r="Q26" s="40">
        <v>15</v>
      </c>
      <c r="R26" s="40">
        <v>0</v>
      </c>
      <c r="S26" s="40">
        <v>0</v>
      </c>
      <c r="T26" s="40">
        <v>0</v>
      </c>
      <c r="U26" s="40">
        <v>0</v>
      </c>
      <c r="V26" s="4" t="s">
        <v>607</v>
      </c>
      <c r="W26" s="4" t="s">
        <v>621</v>
      </c>
      <c r="X26" s="4" t="s">
        <v>778</v>
      </c>
      <c r="Y26" t="s">
        <v>705</v>
      </c>
    </row>
    <row r="27" spans="2:25" ht="15" customHeight="1" x14ac:dyDescent="0.25">
      <c r="B27" s="39">
        <v>18</v>
      </c>
      <c r="C27" s="525"/>
      <c r="D27" s="526"/>
      <c r="E27" s="186"/>
      <c r="F27" s="190" t="str">
        <f t="shared" si="0"/>
        <v xml:space="preserve"> </v>
      </c>
      <c r="G27" s="187">
        <v>0</v>
      </c>
      <c r="H27" s="190">
        <f t="shared" si="1"/>
        <v>0</v>
      </c>
      <c r="I27" s="527"/>
      <c r="J27" s="528"/>
      <c r="K27" s="328">
        <f t="shared" si="2"/>
        <v>0</v>
      </c>
      <c r="L27" s="326">
        <f t="shared" si="3"/>
        <v>0</v>
      </c>
      <c r="N27" s="236" t="s">
        <v>95</v>
      </c>
      <c r="O27" s="236" t="s">
        <v>622</v>
      </c>
      <c r="P27" s="40">
        <v>30</v>
      </c>
      <c r="Q27" s="40">
        <v>30</v>
      </c>
      <c r="R27" s="40">
        <v>0</v>
      </c>
      <c r="S27" s="40">
        <v>0</v>
      </c>
      <c r="T27" s="40">
        <v>0</v>
      </c>
      <c r="U27" s="40">
        <v>0</v>
      </c>
      <c r="V27" s="4" t="s">
        <v>623</v>
      </c>
      <c r="W27" s="4" t="s">
        <v>624</v>
      </c>
      <c r="X27" s="4" t="s">
        <v>783</v>
      </c>
      <c r="Y27" t="s">
        <v>705</v>
      </c>
    </row>
    <row r="28" spans="2:25" ht="15" customHeight="1" x14ac:dyDescent="0.25">
      <c r="B28" s="39">
        <v>19</v>
      </c>
      <c r="C28" s="525"/>
      <c r="D28" s="526"/>
      <c r="E28" s="186"/>
      <c r="F28" s="190" t="str">
        <f t="shared" si="0"/>
        <v xml:space="preserve"> </v>
      </c>
      <c r="G28" s="187">
        <v>0</v>
      </c>
      <c r="H28" s="190">
        <f t="shared" si="1"/>
        <v>0</v>
      </c>
      <c r="I28" s="527"/>
      <c r="J28" s="528"/>
      <c r="K28" s="328">
        <f t="shared" si="2"/>
        <v>0</v>
      </c>
      <c r="L28" s="326">
        <f t="shared" si="3"/>
        <v>0</v>
      </c>
      <c r="N28" s="236" t="s">
        <v>97</v>
      </c>
      <c r="O28" s="236" t="s">
        <v>622</v>
      </c>
      <c r="P28" s="40">
        <v>15</v>
      </c>
      <c r="Q28" s="40">
        <v>15</v>
      </c>
      <c r="R28" s="40">
        <v>0</v>
      </c>
      <c r="S28" s="40">
        <v>0</v>
      </c>
      <c r="T28" s="40">
        <v>0</v>
      </c>
      <c r="U28" s="40">
        <v>0</v>
      </c>
      <c r="V28" s="4" t="s">
        <v>623</v>
      </c>
      <c r="W28" s="4" t="s">
        <v>625</v>
      </c>
      <c r="X28" s="4" t="s">
        <v>784</v>
      </c>
      <c r="Y28" t="s">
        <v>705</v>
      </c>
    </row>
    <row r="29" spans="2:25" ht="15" customHeight="1" x14ac:dyDescent="0.25">
      <c r="B29" s="39">
        <v>20</v>
      </c>
      <c r="C29" s="525"/>
      <c r="D29" s="526"/>
      <c r="E29" s="186"/>
      <c r="F29" s="190" t="str">
        <f t="shared" si="0"/>
        <v xml:space="preserve"> </v>
      </c>
      <c r="G29" s="187">
        <v>0</v>
      </c>
      <c r="H29" s="190">
        <f t="shared" si="1"/>
        <v>0</v>
      </c>
      <c r="I29" s="527"/>
      <c r="J29" s="528"/>
      <c r="K29" s="328">
        <f t="shared" si="2"/>
        <v>0</v>
      </c>
      <c r="L29" s="326">
        <f t="shared" si="3"/>
        <v>0</v>
      </c>
      <c r="N29" s="236" t="s">
        <v>100</v>
      </c>
      <c r="O29" s="236" t="s">
        <v>622</v>
      </c>
      <c r="P29" s="40">
        <v>10</v>
      </c>
      <c r="Q29" s="40">
        <v>10</v>
      </c>
      <c r="R29" s="40">
        <v>0</v>
      </c>
      <c r="S29" s="40">
        <v>0</v>
      </c>
      <c r="T29" s="40">
        <v>0</v>
      </c>
      <c r="U29" s="40">
        <v>0</v>
      </c>
      <c r="V29" s="4" t="s">
        <v>623</v>
      </c>
      <c r="W29" s="4" t="s">
        <v>626</v>
      </c>
      <c r="X29" s="4" t="s">
        <v>785</v>
      </c>
      <c r="Y29" t="s">
        <v>705</v>
      </c>
    </row>
    <row r="30" spans="2:25" ht="15" customHeight="1" thickBot="1" x14ac:dyDescent="0.3">
      <c r="B30" s="41"/>
      <c r="C30" s="529"/>
      <c r="D30" s="530"/>
      <c r="E30" s="227"/>
      <c r="F30" s="190" t="str">
        <f t="shared" si="0"/>
        <v xml:space="preserve"> </v>
      </c>
      <c r="G30" s="188">
        <v>0</v>
      </c>
      <c r="H30" s="190">
        <f t="shared" si="1"/>
        <v>0</v>
      </c>
      <c r="I30" s="531"/>
      <c r="J30" s="532"/>
      <c r="K30" s="328">
        <f t="shared" si="2"/>
        <v>0</v>
      </c>
      <c r="L30" s="326">
        <f t="shared" si="3"/>
        <v>0</v>
      </c>
      <c r="N30" s="236" t="s">
        <v>104</v>
      </c>
      <c r="O30" s="236" t="s">
        <v>622</v>
      </c>
      <c r="P30" s="40">
        <v>5</v>
      </c>
      <c r="Q30" s="40">
        <v>0</v>
      </c>
      <c r="R30" s="40">
        <v>0</v>
      </c>
      <c r="S30" s="40">
        <v>0</v>
      </c>
      <c r="T30" s="40">
        <v>0</v>
      </c>
      <c r="U30" s="40">
        <v>0</v>
      </c>
      <c r="V30" s="4" t="s">
        <v>623</v>
      </c>
      <c r="W30" s="4" t="s">
        <v>627</v>
      </c>
      <c r="X30" s="4" t="s">
        <v>786</v>
      </c>
      <c r="Y30" t="s">
        <v>705</v>
      </c>
    </row>
    <row r="31" spans="2:25" ht="15" customHeight="1" thickBot="1" x14ac:dyDescent="0.3">
      <c r="B31" s="197" t="s">
        <v>672</v>
      </c>
      <c r="C31" s="198" t="s">
        <v>675</v>
      </c>
      <c r="D31" s="198"/>
      <c r="E31" s="198"/>
      <c r="F31" s="198"/>
      <c r="G31" s="199">
        <f>SUM(G10:G30)</f>
        <v>10</v>
      </c>
      <c r="H31" s="295">
        <f>SUM(H10:H30)+H8</f>
        <v>0</v>
      </c>
      <c r="I31" s="543">
        <f>Presupuesto!F26</f>
        <v>1000000</v>
      </c>
      <c r="J31" s="544"/>
      <c r="K31" s="328"/>
      <c r="L31" s="326"/>
      <c r="N31" s="236" t="s">
        <v>890</v>
      </c>
      <c r="O31" s="236" t="s">
        <v>622</v>
      </c>
      <c r="P31" s="40">
        <v>10</v>
      </c>
      <c r="Q31" s="40">
        <v>10</v>
      </c>
      <c r="R31" s="40">
        <v>0</v>
      </c>
      <c r="S31" s="40">
        <v>0</v>
      </c>
      <c r="T31" s="40">
        <v>0</v>
      </c>
      <c r="U31" s="40">
        <v>0</v>
      </c>
      <c r="V31" s="4" t="s">
        <v>623</v>
      </c>
      <c r="W31" s="4" t="s">
        <v>889</v>
      </c>
      <c r="X31" s="4" t="s">
        <v>902</v>
      </c>
      <c r="Y31" t="s">
        <v>705</v>
      </c>
    </row>
    <row r="32" spans="2:25" ht="15" customHeight="1" x14ac:dyDescent="0.25">
      <c r="K32" s="328"/>
      <c r="L32" s="326"/>
      <c r="N32" s="236" t="s">
        <v>914</v>
      </c>
      <c r="O32" s="236" t="s">
        <v>622</v>
      </c>
      <c r="P32" s="40" t="s">
        <v>903</v>
      </c>
      <c r="Q32" s="40">
        <v>20</v>
      </c>
      <c r="R32" s="40">
        <v>0</v>
      </c>
      <c r="S32" s="40">
        <v>0</v>
      </c>
      <c r="T32" s="40">
        <v>0</v>
      </c>
      <c r="U32" s="40">
        <v>0</v>
      </c>
      <c r="V32" s="4" t="s">
        <v>623</v>
      </c>
      <c r="W32" s="4" t="s">
        <v>915</v>
      </c>
      <c r="X32" s="4" t="s">
        <v>902</v>
      </c>
      <c r="Y32" t="s">
        <v>705</v>
      </c>
    </row>
    <row r="33" spans="2:25" ht="15" customHeight="1" x14ac:dyDescent="0.25">
      <c r="N33" s="236" t="s">
        <v>107</v>
      </c>
      <c r="O33" s="236" t="s">
        <v>622</v>
      </c>
      <c r="P33" s="40" t="s">
        <v>903</v>
      </c>
      <c r="Q33" s="40">
        <v>10</v>
      </c>
      <c r="R33" s="40">
        <v>0</v>
      </c>
      <c r="S33" s="40">
        <v>0</v>
      </c>
      <c r="T33" s="40">
        <v>0</v>
      </c>
      <c r="U33" s="40">
        <v>0</v>
      </c>
      <c r="V33" s="4" t="s">
        <v>623</v>
      </c>
      <c r="W33" s="4" t="s">
        <v>628</v>
      </c>
      <c r="X33" s="4" t="s">
        <v>787</v>
      </c>
      <c r="Y33" t="s">
        <v>705</v>
      </c>
    </row>
    <row r="34" spans="2:25" ht="15" customHeight="1" thickBot="1" x14ac:dyDescent="0.3">
      <c r="N34" s="236" t="s">
        <v>111</v>
      </c>
      <c r="O34" s="236" t="s">
        <v>622</v>
      </c>
      <c r="P34" s="40" t="s">
        <v>903</v>
      </c>
      <c r="Q34" s="40">
        <v>5</v>
      </c>
      <c r="R34" s="40">
        <v>0</v>
      </c>
      <c r="S34" s="40">
        <v>0</v>
      </c>
      <c r="T34" s="40">
        <v>0</v>
      </c>
      <c r="U34" s="40">
        <v>0</v>
      </c>
      <c r="V34" s="4" t="s">
        <v>623</v>
      </c>
      <c r="W34" s="4" t="s">
        <v>629</v>
      </c>
      <c r="X34" s="4" t="s">
        <v>788</v>
      </c>
      <c r="Y34" t="s">
        <v>705</v>
      </c>
    </row>
    <row r="35" spans="2:25" ht="15" customHeight="1" thickBot="1" x14ac:dyDescent="0.3">
      <c r="B35" s="207" t="s">
        <v>804</v>
      </c>
      <c r="C35" s="203" t="s">
        <v>803</v>
      </c>
      <c r="D35" s="203" t="s">
        <v>604</v>
      </c>
      <c r="E35" s="203"/>
      <c r="F35" s="203"/>
      <c r="G35" s="203"/>
      <c r="H35" s="204" t="s">
        <v>588</v>
      </c>
      <c r="N35" s="236" t="s">
        <v>115</v>
      </c>
      <c r="O35" s="236" t="s">
        <v>630</v>
      </c>
      <c r="P35" s="40">
        <v>8</v>
      </c>
      <c r="Q35" s="40">
        <v>8</v>
      </c>
      <c r="R35" s="40">
        <v>8</v>
      </c>
      <c r="S35" s="40">
        <v>0</v>
      </c>
      <c r="T35" s="40">
        <v>0</v>
      </c>
      <c r="U35" s="40">
        <v>0</v>
      </c>
      <c r="V35" s="4" t="s">
        <v>631</v>
      </c>
      <c r="W35" s="4" t="s">
        <v>632</v>
      </c>
      <c r="X35" s="4" t="s">
        <v>789</v>
      </c>
      <c r="Y35" t="s">
        <v>705</v>
      </c>
    </row>
    <row r="36" spans="2:25" ht="15" customHeight="1" thickTop="1" x14ac:dyDescent="0.25">
      <c r="B36" s="208">
        <v>1</v>
      </c>
      <c r="C36" s="202" t="s">
        <v>606</v>
      </c>
      <c r="D36" s="202" t="s">
        <v>607</v>
      </c>
      <c r="E36" s="202"/>
      <c r="F36" s="202"/>
      <c r="G36" s="202"/>
      <c r="H36" s="205">
        <f>COUNTIF($L$10:$L$30,C36)</f>
        <v>0</v>
      </c>
      <c r="N36" s="236" t="s">
        <v>119</v>
      </c>
      <c r="O36" s="236" t="s">
        <v>630</v>
      </c>
      <c r="P36" s="40">
        <v>6</v>
      </c>
      <c r="Q36" s="40">
        <v>6</v>
      </c>
      <c r="R36" s="40">
        <v>6</v>
      </c>
      <c r="S36" s="40">
        <v>0</v>
      </c>
      <c r="T36" s="40">
        <v>0</v>
      </c>
      <c r="U36" s="40">
        <v>0</v>
      </c>
      <c r="V36" s="4" t="s">
        <v>631</v>
      </c>
      <c r="W36" s="4" t="s">
        <v>633</v>
      </c>
      <c r="X36" s="4" t="s">
        <v>789</v>
      </c>
      <c r="Y36" t="s">
        <v>705</v>
      </c>
    </row>
    <row r="37" spans="2:25" ht="15" customHeight="1" x14ac:dyDescent="0.25">
      <c r="B37" s="209">
        <v>2</v>
      </c>
      <c r="C37" s="200" t="s">
        <v>622</v>
      </c>
      <c r="D37" s="200" t="s">
        <v>623</v>
      </c>
      <c r="E37" s="200"/>
      <c r="F37" s="200"/>
      <c r="G37" s="200"/>
      <c r="H37" s="205">
        <f>COUNTIF($L$10:$L$30,C37)</f>
        <v>0</v>
      </c>
      <c r="N37" s="236" t="s">
        <v>122</v>
      </c>
      <c r="O37" s="236" t="s">
        <v>630</v>
      </c>
      <c r="P37" s="40">
        <v>4</v>
      </c>
      <c r="Q37" s="40">
        <v>0</v>
      </c>
      <c r="R37" s="40">
        <v>4</v>
      </c>
      <c r="S37" s="40">
        <v>0</v>
      </c>
      <c r="T37" s="40">
        <v>0</v>
      </c>
      <c r="U37" s="40">
        <v>0</v>
      </c>
      <c r="V37" s="4" t="s">
        <v>631</v>
      </c>
      <c r="W37" s="4" t="s">
        <v>839</v>
      </c>
      <c r="X37" s="4" t="s">
        <v>789</v>
      </c>
      <c r="Y37" t="s">
        <v>705</v>
      </c>
    </row>
    <row r="38" spans="2:25" ht="15" customHeight="1" x14ac:dyDescent="0.25">
      <c r="B38" s="209">
        <v>3</v>
      </c>
      <c r="C38" s="200" t="s">
        <v>630</v>
      </c>
      <c r="D38" s="200" t="s">
        <v>631</v>
      </c>
      <c r="E38" s="200"/>
      <c r="F38" s="200"/>
      <c r="G38" s="200"/>
      <c r="H38" s="205">
        <f>COUNTIF($L$10:$L$30,C38)</f>
        <v>0</v>
      </c>
      <c r="N38" s="236" t="s">
        <v>129</v>
      </c>
      <c r="O38" s="236" t="s">
        <v>630</v>
      </c>
      <c r="P38" s="40">
        <v>8</v>
      </c>
      <c r="Q38" s="40">
        <v>8</v>
      </c>
      <c r="R38" s="40">
        <v>0</v>
      </c>
      <c r="S38" s="40">
        <v>0</v>
      </c>
      <c r="T38" s="40">
        <v>0</v>
      </c>
      <c r="U38" s="40">
        <v>0</v>
      </c>
      <c r="V38" s="4" t="s">
        <v>631</v>
      </c>
      <c r="W38" s="4" t="s">
        <v>635</v>
      </c>
      <c r="X38" s="4" t="s">
        <v>791</v>
      </c>
      <c r="Y38" t="s">
        <v>705</v>
      </c>
    </row>
    <row r="39" spans="2:25" ht="15" customHeight="1" x14ac:dyDescent="0.25">
      <c r="B39" s="209">
        <v>4</v>
      </c>
      <c r="C39" s="200" t="s">
        <v>641</v>
      </c>
      <c r="D39" s="200" t="s">
        <v>642</v>
      </c>
      <c r="E39" s="200"/>
      <c r="F39" s="200"/>
      <c r="G39" s="200"/>
      <c r="H39" s="205">
        <f>COUNTIF($L$10:$L$30,C39)</f>
        <v>0</v>
      </c>
      <c r="N39" s="236" t="s">
        <v>132</v>
      </c>
      <c r="O39" s="236" t="s">
        <v>630</v>
      </c>
      <c r="P39" s="40">
        <v>4</v>
      </c>
      <c r="Q39" s="40">
        <v>4</v>
      </c>
      <c r="R39" s="40">
        <v>0</v>
      </c>
      <c r="S39" s="40">
        <v>0</v>
      </c>
      <c r="T39" s="40">
        <v>0</v>
      </c>
      <c r="U39" s="40">
        <v>0</v>
      </c>
      <c r="V39" s="4" t="s">
        <v>631</v>
      </c>
      <c r="W39" s="4" t="s">
        <v>637</v>
      </c>
      <c r="X39" s="4" t="s">
        <v>791</v>
      </c>
      <c r="Y39" t="s">
        <v>705</v>
      </c>
    </row>
    <row r="40" spans="2:25" ht="15" customHeight="1" thickBot="1" x14ac:dyDescent="0.3">
      <c r="B40" s="210"/>
      <c r="C40" s="201"/>
      <c r="D40" s="201"/>
      <c r="E40" s="201"/>
      <c r="F40" s="201"/>
      <c r="G40" s="201"/>
      <c r="H40" s="206">
        <f>SUM(H36:H39)</f>
        <v>0</v>
      </c>
      <c r="N40" s="236" t="s">
        <v>916</v>
      </c>
      <c r="O40" s="236" t="s">
        <v>630</v>
      </c>
      <c r="P40" s="40">
        <v>2</v>
      </c>
      <c r="Q40" s="40">
        <v>0</v>
      </c>
      <c r="R40" s="40">
        <v>0</v>
      </c>
      <c r="S40" s="40">
        <v>0</v>
      </c>
      <c r="T40" s="40">
        <v>0</v>
      </c>
      <c r="U40" s="40">
        <v>0</v>
      </c>
      <c r="V40" s="4" t="s">
        <v>631</v>
      </c>
      <c r="W40" s="4" t="s">
        <v>638</v>
      </c>
      <c r="X40" s="4" t="s">
        <v>790</v>
      </c>
      <c r="Y40" t="s">
        <v>705</v>
      </c>
    </row>
    <row r="41" spans="2:25" ht="15" customHeight="1" x14ac:dyDescent="0.25">
      <c r="N41" s="236" t="s">
        <v>138</v>
      </c>
      <c r="O41" s="236" t="s">
        <v>630</v>
      </c>
      <c r="P41" s="40">
        <v>5</v>
      </c>
      <c r="Q41" s="40">
        <v>5</v>
      </c>
      <c r="R41" s="40">
        <v>0</v>
      </c>
      <c r="S41" s="40">
        <v>0</v>
      </c>
      <c r="T41" s="40">
        <v>0</v>
      </c>
      <c r="U41" s="40">
        <v>0</v>
      </c>
      <c r="V41" s="4" t="s">
        <v>631</v>
      </c>
      <c r="W41" s="4" t="s">
        <v>639</v>
      </c>
      <c r="X41" s="4" t="s">
        <v>779</v>
      </c>
      <c r="Y41" t="s">
        <v>705</v>
      </c>
    </row>
    <row r="42" spans="2:25" ht="15" customHeight="1" x14ac:dyDescent="0.25">
      <c r="N42" s="236" t="s">
        <v>141</v>
      </c>
      <c r="O42" s="236" t="s">
        <v>630</v>
      </c>
      <c r="P42" s="40">
        <v>2.5</v>
      </c>
      <c r="Q42" s="40">
        <v>2.5</v>
      </c>
      <c r="R42" s="40">
        <v>0</v>
      </c>
      <c r="S42" s="40">
        <v>0</v>
      </c>
      <c r="T42" s="40">
        <v>0</v>
      </c>
      <c r="U42" s="40">
        <v>0</v>
      </c>
      <c r="V42" s="4" t="s">
        <v>631</v>
      </c>
      <c r="W42" s="4" t="s">
        <v>640</v>
      </c>
      <c r="X42" s="4" t="s">
        <v>779</v>
      </c>
      <c r="Y42" t="s">
        <v>705</v>
      </c>
    </row>
    <row r="43" spans="2:25" ht="15" customHeight="1" x14ac:dyDescent="0.25">
      <c r="N43" s="236" t="s">
        <v>126</v>
      </c>
      <c r="O43" s="236" t="s">
        <v>630</v>
      </c>
      <c r="P43" s="40">
        <v>2.5</v>
      </c>
      <c r="Q43" s="40">
        <v>0</v>
      </c>
      <c r="R43" s="40">
        <v>0</v>
      </c>
      <c r="S43" s="40">
        <v>0</v>
      </c>
      <c r="T43" s="40">
        <v>0</v>
      </c>
      <c r="U43" s="40">
        <v>0</v>
      </c>
      <c r="V43" s="4" t="s">
        <v>631</v>
      </c>
      <c r="W43" s="4" t="s">
        <v>634</v>
      </c>
      <c r="X43" s="4" t="s">
        <v>777</v>
      </c>
      <c r="Y43" t="s">
        <v>705</v>
      </c>
    </row>
    <row r="44" spans="2:25" x14ac:dyDescent="0.25">
      <c r="N44" s="236" t="s">
        <v>148</v>
      </c>
      <c r="O44" s="236" t="s">
        <v>641</v>
      </c>
      <c r="P44" s="40">
        <v>12</v>
      </c>
      <c r="Q44" s="40">
        <v>12</v>
      </c>
      <c r="R44" s="40">
        <v>0</v>
      </c>
      <c r="S44" s="40">
        <v>0</v>
      </c>
      <c r="T44" s="40">
        <v>0</v>
      </c>
      <c r="U44" s="40">
        <v>0</v>
      </c>
      <c r="V44" s="4" t="s">
        <v>642</v>
      </c>
      <c r="W44" s="4" t="s">
        <v>643</v>
      </c>
      <c r="X44" s="4" t="s">
        <v>792</v>
      </c>
      <c r="Y44" t="s">
        <v>705</v>
      </c>
    </row>
    <row r="45" spans="2:25" x14ac:dyDescent="0.25">
      <c r="N45" s="236" t="s">
        <v>145</v>
      </c>
      <c r="O45" s="236" t="s">
        <v>641</v>
      </c>
      <c r="P45" s="40">
        <v>6</v>
      </c>
      <c r="Q45" s="40">
        <v>6</v>
      </c>
      <c r="R45" s="40">
        <v>0</v>
      </c>
      <c r="S45" s="40">
        <v>0</v>
      </c>
      <c r="T45" s="40">
        <v>0</v>
      </c>
      <c r="U45" s="40">
        <v>0</v>
      </c>
      <c r="V45" s="4" t="s">
        <v>642</v>
      </c>
      <c r="W45" s="4" t="s">
        <v>644</v>
      </c>
      <c r="X45" s="4" t="s">
        <v>793</v>
      </c>
      <c r="Y45" t="s">
        <v>705</v>
      </c>
    </row>
    <row r="46" spans="2:25" x14ac:dyDescent="0.25">
      <c r="N46" s="236" t="s">
        <v>151</v>
      </c>
      <c r="O46" s="236" t="s">
        <v>641</v>
      </c>
      <c r="P46" s="40">
        <v>0</v>
      </c>
      <c r="Q46" s="40">
        <v>0</v>
      </c>
      <c r="R46" s="40">
        <v>1</v>
      </c>
      <c r="S46" s="40">
        <v>0</v>
      </c>
      <c r="T46" s="40">
        <v>0</v>
      </c>
      <c r="U46" s="40">
        <v>0</v>
      </c>
      <c r="V46" s="4" t="s">
        <v>642</v>
      </c>
      <c r="W46" s="4" t="s">
        <v>645</v>
      </c>
      <c r="X46" s="4" t="s">
        <v>794</v>
      </c>
      <c r="Y46" t="s">
        <v>705</v>
      </c>
    </row>
    <row r="47" spans="2:25" x14ac:dyDescent="0.25">
      <c r="N47" s="236" t="s">
        <v>155</v>
      </c>
      <c r="O47" s="236" t="s">
        <v>641</v>
      </c>
      <c r="P47" s="40">
        <v>0</v>
      </c>
      <c r="Q47" s="40">
        <v>0</v>
      </c>
      <c r="R47" s="40">
        <v>1</v>
      </c>
      <c r="S47" s="40">
        <v>0</v>
      </c>
      <c r="T47" s="40">
        <v>0</v>
      </c>
      <c r="U47" s="40">
        <v>0</v>
      </c>
      <c r="V47" s="4" t="s">
        <v>642</v>
      </c>
      <c r="W47" s="4" t="s">
        <v>646</v>
      </c>
      <c r="X47" s="4" t="s">
        <v>795</v>
      </c>
      <c r="Y47" t="s">
        <v>705</v>
      </c>
    </row>
    <row r="48" spans="2:25" x14ac:dyDescent="0.25">
      <c r="N48" s="236" t="s">
        <v>158</v>
      </c>
      <c r="O48" s="236" t="s">
        <v>641</v>
      </c>
      <c r="P48" s="40">
        <v>0</v>
      </c>
      <c r="Q48" s="40">
        <v>0</v>
      </c>
      <c r="R48" s="40">
        <v>1</v>
      </c>
      <c r="S48" s="40">
        <v>0</v>
      </c>
      <c r="T48" s="40">
        <v>0</v>
      </c>
      <c r="U48" s="40">
        <v>0</v>
      </c>
      <c r="V48" s="4" t="s">
        <v>607</v>
      </c>
      <c r="W48" s="4" t="s">
        <v>647</v>
      </c>
      <c r="X48" s="4" t="s">
        <v>66</v>
      </c>
      <c r="Y48" t="s">
        <v>705</v>
      </c>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sheetData>
  <sheetProtection algorithmName="SHA-512" hashValue="y5qOelYhBAGSmh4gSTsTWsYpbzde1NnS7TtlyWl7XcOyrBXfAknAlZTNv/IKGRXT1KE5f6W3oGRQO88be/IM2g==" saltValue="6oCmJdrb7iIFkIKqImVBPw==" spinCount="100000" sheet="1" objects="1" scenarios="1" formatCells="0" formatColumns="0" formatRows="0" selectLockedCells="1" autoFilter="0"/>
  <mergeCells count="51">
    <mergeCell ref="G4:H4"/>
    <mergeCell ref="G5:H5"/>
    <mergeCell ref="B4:F5"/>
    <mergeCell ref="I31:J31"/>
    <mergeCell ref="P8:U8"/>
    <mergeCell ref="I4:J4"/>
    <mergeCell ref="I5:J5"/>
    <mergeCell ref="C9:D9"/>
    <mergeCell ref="I9:J9"/>
    <mergeCell ref="C10:D10"/>
    <mergeCell ref="I10:J10"/>
    <mergeCell ref="C11:D11"/>
    <mergeCell ref="I11:J11"/>
    <mergeCell ref="C12:D12"/>
    <mergeCell ref="I12:J12"/>
    <mergeCell ref="C13:D13"/>
    <mergeCell ref="I13:J13"/>
    <mergeCell ref="C14:D14"/>
    <mergeCell ref="I14:J14"/>
    <mergeCell ref="C15:D15"/>
    <mergeCell ref="I15:J15"/>
    <mergeCell ref="C16:D16"/>
    <mergeCell ref="I16:J16"/>
    <mergeCell ref="C17:D17"/>
    <mergeCell ref="I17:J17"/>
    <mergeCell ref="C18:D18"/>
    <mergeCell ref="I18:J18"/>
    <mergeCell ref="C19:D19"/>
    <mergeCell ref="I19:J19"/>
    <mergeCell ref="C20:D20"/>
    <mergeCell ref="I20:J20"/>
    <mergeCell ref="C21:D21"/>
    <mergeCell ref="I21:J21"/>
    <mergeCell ref="C22:D22"/>
    <mergeCell ref="I22:J22"/>
    <mergeCell ref="C23:D23"/>
    <mergeCell ref="I23:J23"/>
    <mergeCell ref="C24:D24"/>
    <mergeCell ref="I24:J24"/>
    <mergeCell ref="C25:D25"/>
    <mergeCell ref="I25:J25"/>
    <mergeCell ref="C29:D29"/>
    <mergeCell ref="I29:J29"/>
    <mergeCell ref="C30:D30"/>
    <mergeCell ref="I30:J30"/>
    <mergeCell ref="C26:D26"/>
    <mergeCell ref="I26:J26"/>
    <mergeCell ref="C27:D27"/>
    <mergeCell ref="I27:J27"/>
    <mergeCell ref="C28:D28"/>
    <mergeCell ref="I28:J28"/>
  </mergeCells>
  <dataValidations disablePrompts="1" xWindow="123" yWindow="421" count="2">
    <dataValidation type="list" allowBlank="1" showInputMessage="1" showErrorMessage="1" promptTitle="Tenga en cuenta convoctaria" prompt="No todos los productos estan habilitados, estos dependen de los terminos de referencia de la convocatoria." sqref="C10:C29 D10 D22:D29">
      <formula1>List_prod</formula1>
    </dataValidation>
    <dataValidation type="whole" allowBlank="1" showInputMessage="1" showErrorMessage="1" sqref="G10:G30">
      <formula1>0</formula1>
      <formula2>100</formula2>
    </dataValidation>
  </dataValidations>
  <printOptions horizontalCentered="1"/>
  <pageMargins left="0.70866141732283472" right="0.70866141732283472" top="0.74803149606299213" bottom="0.74803149606299213" header="0.31496062992125984" footer="0.31496062992125984"/>
  <pageSetup scale="58"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8" tint="0.39997558519241921"/>
  </sheetPr>
  <dimension ref="A1:V56"/>
  <sheetViews>
    <sheetView showGridLines="0" view="pageBreakPreview" zoomScale="85" zoomScaleNormal="85" zoomScaleSheetLayoutView="85" workbookViewId="0">
      <selection activeCell="H11" sqref="H11:I11"/>
    </sheetView>
  </sheetViews>
  <sheetFormatPr baseColWidth="10" defaultColWidth="0" defaultRowHeight="15" x14ac:dyDescent="0.25"/>
  <cols>
    <col min="1" max="1" width="3" style="5" customWidth="1"/>
    <col min="2" max="2" width="4.28515625" style="5" customWidth="1"/>
    <col min="3" max="3" width="17.85546875" style="5" customWidth="1"/>
    <col min="4" max="4" width="16.85546875" style="5" customWidth="1"/>
    <col min="5" max="5" width="13.7109375" style="5" customWidth="1"/>
    <col min="6" max="6" width="14.42578125" style="5" customWidth="1"/>
    <col min="7" max="7" width="20.7109375" style="5" customWidth="1"/>
    <col min="8" max="9" width="10.7109375" style="5" customWidth="1"/>
    <col min="10" max="10" width="4.5703125" style="5" customWidth="1"/>
    <col min="11" max="12" width="9.5703125" style="5" customWidth="1"/>
    <col min="13" max="13" width="4.5703125" style="5" customWidth="1"/>
    <col min="14" max="14" width="9.5703125" style="5" customWidth="1"/>
    <col min="15" max="15" width="11.140625" style="5" customWidth="1"/>
    <col min="16" max="21" width="11.42578125" style="5" customWidth="1"/>
    <col min="22" max="16384" width="11.42578125" style="5" hidden="1"/>
  </cols>
  <sheetData>
    <row r="1" spans="1:22" ht="25.5" customHeight="1" x14ac:dyDescent="0.25">
      <c r="O1" s="213"/>
      <c r="P1" s="213"/>
    </row>
    <row r="2" spans="1:22" ht="87.75" customHeight="1" thickBot="1" x14ac:dyDescent="0.3">
      <c r="K2" s="213"/>
      <c r="L2" s="213"/>
      <c r="M2" s="213"/>
      <c r="N2" s="213"/>
      <c r="O2" s="213"/>
      <c r="P2" s="213"/>
      <c r="Q2" s="212"/>
      <c r="R2" s="212"/>
      <c r="S2" s="212"/>
      <c r="T2" s="212"/>
      <c r="U2" s="212"/>
    </row>
    <row r="3" spans="1:22" ht="19.5" hidden="1" customHeight="1" thickBot="1" x14ac:dyDescent="0.3">
      <c r="K3" s="213"/>
      <c r="L3" s="213"/>
      <c r="M3" s="213"/>
      <c r="N3" s="213"/>
      <c r="O3" s="213"/>
      <c r="P3" s="213"/>
      <c r="Q3" s="212"/>
      <c r="R3" s="212"/>
      <c r="S3" s="212"/>
      <c r="T3" s="212"/>
      <c r="U3" s="212"/>
    </row>
    <row r="4" spans="1:22" ht="32.25" thickBot="1" x14ac:dyDescent="0.3">
      <c r="B4" s="416" t="str">
        <f>Datos_Generales!B3</f>
        <v>PRESENTACIÓN DE PROYECTOS 
DE INVESTIGACIÓN</v>
      </c>
      <c r="C4" s="417"/>
      <c r="D4" s="417"/>
      <c r="E4" s="417"/>
      <c r="F4" s="417"/>
      <c r="G4" s="273" t="s">
        <v>832</v>
      </c>
      <c r="H4" s="582" t="s">
        <v>834</v>
      </c>
      <c r="I4" s="583"/>
      <c r="K4" s="213"/>
      <c r="L4" s="213"/>
      <c r="M4" s="213"/>
      <c r="N4" s="213"/>
      <c r="O4" s="213"/>
      <c r="P4" s="213"/>
      <c r="Q4" s="212"/>
      <c r="R4" s="212"/>
      <c r="S4" s="212"/>
      <c r="T4" s="212"/>
      <c r="V4" s="107"/>
    </row>
    <row r="5" spans="1:22" ht="32.25" thickBot="1" x14ac:dyDescent="0.3">
      <c r="B5" s="418"/>
      <c r="C5" s="419"/>
      <c r="D5" s="419"/>
      <c r="E5" s="419"/>
      <c r="F5" s="419"/>
      <c r="G5" s="273" t="s">
        <v>833</v>
      </c>
      <c r="H5" s="584" t="s">
        <v>713</v>
      </c>
      <c r="I5" s="585"/>
      <c r="K5" s="213"/>
      <c r="L5" s="213"/>
      <c r="M5" s="213"/>
      <c r="N5" s="213"/>
      <c r="O5" s="305"/>
      <c r="P5" s="306"/>
      <c r="Q5" s="306" t="s">
        <v>665</v>
      </c>
      <c r="R5" s="306" t="s">
        <v>891</v>
      </c>
      <c r="S5" s="307"/>
      <c r="T5" s="308"/>
      <c r="V5" s="107"/>
    </row>
    <row r="6" spans="1:22" x14ac:dyDescent="0.25">
      <c r="O6" s="309" t="s">
        <v>24</v>
      </c>
      <c r="P6" s="146"/>
      <c r="Q6" s="213" t="e">
        <f>VLOOKUP($N$9,Rangos,3,0)</f>
        <v>#N/A</v>
      </c>
      <c r="R6" s="213" t="e">
        <f>VLOOKUP($N$9,Rangos,4,0)</f>
        <v>#N/A</v>
      </c>
      <c r="S6" s="212"/>
      <c r="T6" s="310"/>
      <c r="U6" s="212"/>
    </row>
    <row r="7" spans="1:22" x14ac:dyDescent="0.25">
      <c r="B7" s="9" t="s">
        <v>866</v>
      </c>
      <c r="C7" s="10" t="s">
        <v>591</v>
      </c>
      <c r="D7" s="11"/>
      <c r="E7" s="11"/>
      <c r="F7" s="11"/>
      <c r="G7" s="17" t="str">
        <f>"FunProy_"&amp;I7</f>
        <v>FunProy_INV</v>
      </c>
      <c r="H7" s="360">
        <f>INT(Productos!H31)</f>
        <v>0</v>
      </c>
      <c r="I7" s="24" t="str">
        <f>IFERROR(VLOOKUP(Elec_Conv,Opciones!$K$1:$L$7,2,0),"NA")</f>
        <v>INV</v>
      </c>
      <c r="K7" s="71"/>
      <c r="L7" s="71"/>
      <c r="M7" s="71"/>
      <c r="N7" s="71"/>
      <c r="O7" s="309" t="s">
        <v>34</v>
      </c>
      <c r="P7" s="146"/>
      <c r="Q7" s="213" t="e">
        <f>VLOOKUP($N$9,Rangos,5,0)</f>
        <v>#N/A</v>
      </c>
      <c r="R7" s="213" t="e">
        <f>VLOOKUP($N$9,Rangos,6,0)</f>
        <v>#N/A</v>
      </c>
      <c r="S7" s="212"/>
      <c r="T7" s="310"/>
      <c r="U7" s="212"/>
    </row>
    <row r="8" spans="1:22" ht="15.75" thickBot="1" x14ac:dyDescent="0.3">
      <c r="H8" s="586"/>
      <c r="I8" s="586"/>
      <c r="K8" s="248"/>
      <c r="L8" s="248"/>
      <c r="M8" s="291"/>
      <c r="N8" s="291"/>
      <c r="O8" s="309" t="s">
        <v>757</v>
      </c>
      <c r="P8" s="146"/>
      <c r="Q8" s="213"/>
      <c r="R8" s="213"/>
      <c r="S8" s="212"/>
      <c r="T8" s="310"/>
      <c r="U8" s="212"/>
    </row>
    <row r="9" spans="1:22" ht="30.75" thickBot="1" x14ac:dyDescent="0.3">
      <c r="B9" s="231" t="s">
        <v>588</v>
      </c>
      <c r="C9" s="232" t="s">
        <v>592</v>
      </c>
      <c r="D9" s="587" t="s">
        <v>593</v>
      </c>
      <c r="E9" s="588"/>
      <c r="F9" s="587" t="s">
        <v>594</v>
      </c>
      <c r="G9" s="588"/>
      <c r="H9" s="232" t="s">
        <v>595</v>
      </c>
      <c r="I9" s="233" t="s">
        <v>596</v>
      </c>
      <c r="K9" s="249" t="s">
        <v>822</v>
      </c>
      <c r="L9" s="249" t="s">
        <v>894</v>
      </c>
      <c r="M9" s="292"/>
      <c r="N9" s="292">
        <f>INT(H7/20)</f>
        <v>0</v>
      </c>
      <c r="O9" s="340">
        <f>IFERROR(VLOOKUP($N$9,Rangos,7,0)*1000000,IF(H7&gt;200,250000000,1000000))</f>
        <v>1000000</v>
      </c>
      <c r="P9" s="290"/>
      <c r="Q9" s="290"/>
      <c r="R9" s="290"/>
      <c r="S9" s="318" t="s">
        <v>895</v>
      </c>
      <c r="T9" s="310"/>
    </row>
    <row r="10" spans="1:22" ht="16.5" thickBot="1" x14ac:dyDescent="0.3">
      <c r="A10" s="277" t="str">
        <f>B9</f>
        <v>No</v>
      </c>
      <c r="B10" s="580">
        <v>1</v>
      </c>
      <c r="C10" s="25"/>
      <c r="D10" s="578"/>
      <c r="E10" s="579"/>
      <c r="F10" s="578"/>
      <c r="G10" s="579"/>
      <c r="H10" s="250"/>
      <c r="I10" s="251"/>
      <c r="K10" s="252">
        <f>IF($K11&gt;0,IFERROR(VLOOKUP($G11,$O$6:$R$7,3,0),40),40)</f>
        <v>40</v>
      </c>
      <c r="L10" s="252">
        <f>IF($K11&gt;0,IFERROR(VLOOKUP($G11,$O$6:$R$7,4,0),0),0)</f>
        <v>0</v>
      </c>
      <c r="M10" s="293"/>
      <c r="N10" s="293"/>
      <c r="O10" s="309" t="s">
        <v>893</v>
      </c>
      <c r="P10" s="290"/>
      <c r="Q10" s="290"/>
      <c r="R10" s="290"/>
      <c r="S10" s="338"/>
      <c r="T10" s="310"/>
    </row>
    <row r="11" spans="1:22" ht="15.75" x14ac:dyDescent="0.25">
      <c r="A11" s="277">
        <f>B10</f>
        <v>1</v>
      </c>
      <c r="B11" s="558"/>
      <c r="C11" s="26" t="s">
        <v>597</v>
      </c>
      <c r="D11" s="561"/>
      <c r="E11" s="562"/>
      <c r="F11" s="27" t="s">
        <v>598</v>
      </c>
      <c r="G11" s="128"/>
      <c r="H11" s="561"/>
      <c r="I11" s="581"/>
      <c r="K11" s="253">
        <f>COUNTIF($K$34:$K$36,$H11)</f>
        <v>0</v>
      </c>
      <c r="L11" s="253">
        <f>COUNTIF($K$34:$K$36,$H11)</f>
        <v>0</v>
      </c>
      <c r="M11" s="294"/>
      <c r="N11" s="294"/>
      <c r="O11" s="309"/>
      <c r="P11" s="290"/>
      <c r="Q11" s="290"/>
      <c r="R11" s="290"/>
      <c r="S11" s="290"/>
      <c r="T11" s="310"/>
    </row>
    <row r="12" spans="1:22" ht="15.75" x14ac:dyDescent="0.25">
      <c r="A12" s="277">
        <f t="shared" ref="A12:A29" si="0">B11</f>
        <v>0</v>
      </c>
      <c r="B12" s="557">
        <v>2</v>
      </c>
      <c r="C12" s="25"/>
      <c r="D12" s="559"/>
      <c r="E12" s="560"/>
      <c r="F12" s="578"/>
      <c r="G12" s="579"/>
      <c r="H12" s="250"/>
      <c r="I12" s="251"/>
      <c r="K12" s="252">
        <f t="shared" ref="K12" si="1">IF($K13&gt;0,IFERROR(VLOOKUP($G13,$O$6:$R$7,3,0),40),40)</f>
        <v>40</v>
      </c>
      <c r="L12" s="252">
        <f t="shared" ref="L12" si="2">IF($K13&gt;0,IFERROR(VLOOKUP($G13,$O$6:$R$7,4,0),0),0)</f>
        <v>0</v>
      </c>
      <c r="M12" s="293"/>
      <c r="N12" s="293"/>
      <c r="O12" s="309"/>
      <c r="P12" s="290" t="s">
        <v>24</v>
      </c>
      <c r="Q12" s="290"/>
      <c r="R12" s="290" t="s">
        <v>34</v>
      </c>
      <c r="S12" s="290"/>
      <c r="T12" s="310"/>
    </row>
    <row r="13" spans="1:22" ht="15.75" x14ac:dyDescent="0.25">
      <c r="A13" s="277">
        <f t="shared" si="0"/>
        <v>2</v>
      </c>
      <c r="B13" s="558"/>
      <c r="C13" s="26" t="s">
        <v>597</v>
      </c>
      <c r="D13" s="561"/>
      <c r="E13" s="562"/>
      <c r="F13" s="27" t="s">
        <v>598</v>
      </c>
      <c r="G13" s="128"/>
      <c r="H13" s="561"/>
      <c r="I13" s="581"/>
      <c r="K13" s="253">
        <f t="shared" ref="K13:L13" si="3">COUNTIF($K$34:$K$36,$H13)</f>
        <v>0</v>
      </c>
      <c r="L13" s="253">
        <f t="shared" si="3"/>
        <v>0</v>
      </c>
      <c r="M13" s="294"/>
      <c r="N13" s="294" t="s">
        <v>588</v>
      </c>
      <c r="O13" s="311" t="s">
        <v>806</v>
      </c>
      <c r="P13" s="22" t="s">
        <v>665</v>
      </c>
      <c r="Q13" s="22" t="s">
        <v>891</v>
      </c>
      <c r="R13" s="22" t="s">
        <v>665</v>
      </c>
      <c r="S13" s="22" t="s">
        <v>891</v>
      </c>
      <c r="T13" s="312" t="s">
        <v>671</v>
      </c>
    </row>
    <row r="14" spans="1:22" ht="15.75" x14ac:dyDescent="0.25">
      <c r="A14" s="277">
        <f t="shared" si="0"/>
        <v>0</v>
      </c>
      <c r="B14" s="557">
        <v>3</v>
      </c>
      <c r="C14" s="25"/>
      <c r="D14" s="559"/>
      <c r="E14" s="560"/>
      <c r="F14" s="559"/>
      <c r="G14" s="560"/>
      <c r="H14" s="250"/>
      <c r="I14" s="251"/>
      <c r="K14" s="252">
        <f t="shared" ref="K14" si="4">IF($K15&gt;0,IFERROR(VLOOKUP($G15,$O$6:$R$7,3,0),40),40)</f>
        <v>40</v>
      </c>
      <c r="L14" s="252">
        <f t="shared" ref="L14" si="5">IF($K15&gt;0,IFERROR(VLOOKUP($G15,$O$6:$R$7,4,0),0),0)</f>
        <v>0</v>
      </c>
      <c r="M14" s="293"/>
      <c r="N14" s="293">
        <v>1</v>
      </c>
      <c r="O14" s="311">
        <v>20</v>
      </c>
      <c r="P14" s="22">
        <v>8</v>
      </c>
      <c r="Q14" s="22">
        <v>4</v>
      </c>
      <c r="R14" s="22">
        <v>4</v>
      </c>
      <c r="S14" s="22">
        <v>2</v>
      </c>
      <c r="T14" s="312">
        <v>25</v>
      </c>
    </row>
    <row r="15" spans="1:22" ht="15.75" x14ac:dyDescent="0.25">
      <c r="A15" s="277">
        <f t="shared" si="0"/>
        <v>3</v>
      </c>
      <c r="B15" s="558"/>
      <c r="C15" s="26" t="s">
        <v>597</v>
      </c>
      <c r="D15" s="576"/>
      <c r="E15" s="577"/>
      <c r="F15" s="27" t="s">
        <v>598</v>
      </c>
      <c r="G15" s="128"/>
      <c r="H15" s="561"/>
      <c r="I15" s="581"/>
      <c r="K15" s="253">
        <f t="shared" ref="K15:L15" si="6">COUNTIF($K$34:$K$36,$H15)</f>
        <v>0</v>
      </c>
      <c r="L15" s="253">
        <f t="shared" si="6"/>
        <v>0</v>
      </c>
      <c r="M15" s="294"/>
      <c r="N15" s="294">
        <v>2</v>
      </c>
      <c r="O15" s="311">
        <v>40</v>
      </c>
      <c r="P15" s="22">
        <v>12</v>
      </c>
      <c r="Q15" s="22">
        <v>8</v>
      </c>
      <c r="R15" s="22">
        <v>6</v>
      </c>
      <c r="S15" s="22">
        <v>4</v>
      </c>
      <c r="T15" s="312">
        <f>T14+25</f>
        <v>50</v>
      </c>
    </row>
    <row r="16" spans="1:22" ht="15.75" x14ac:dyDescent="0.25">
      <c r="A16" s="277">
        <f t="shared" si="0"/>
        <v>0</v>
      </c>
      <c r="B16" s="557">
        <v>4</v>
      </c>
      <c r="C16" s="25"/>
      <c r="D16" s="559"/>
      <c r="E16" s="560"/>
      <c r="F16" s="559"/>
      <c r="G16" s="560"/>
      <c r="H16" s="250"/>
      <c r="I16" s="251"/>
      <c r="K16" s="252">
        <f t="shared" ref="K16" si="7">IF($K17&gt;0,IFERROR(VLOOKUP($G17,$O$6:$R$7,3,0),40),40)</f>
        <v>40</v>
      </c>
      <c r="L16" s="252">
        <f t="shared" ref="L16" si="8">IF($K17&gt;0,IFERROR(VLOOKUP($G17,$O$6:$R$7,4,0),0),0)</f>
        <v>0</v>
      </c>
      <c r="M16" s="293"/>
      <c r="N16" s="293">
        <v>3</v>
      </c>
      <c r="O16" s="311">
        <v>60</v>
      </c>
      <c r="P16" s="22">
        <v>16</v>
      </c>
      <c r="Q16" s="22">
        <v>12</v>
      </c>
      <c r="R16" s="22">
        <v>8</v>
      </c>
      <c r="S16" s="22">
        <v>6</v>
      </c>
      <c r="T16" s="312">
        <f>T15+25</f>
        <v>75</v>
      </c>
    </row>
    <row r="17" spans="1:20" ht="15.75" x14ac:dyDescent="0.25">
      <c r="A17" s="277">
        <f t="shared" si="0"/>
        <v>4</v>
      </c>
      <c r="B17" s="558"/>
      <c r="C17" s="26" t="s">
        <v>597</v>
      </c>
      <c r="D17" s="561"/>
      <c r="E17" s="562"/>
      <c r="F17" s="27" t="s">
        <v>598</v>
      </c>
      <c r="G17" s="265"/>
      <c r="H17" s="561"/>
      <c r="I17" s="581"/>
      <c r="K17" s="253">
        <f t="shared" ref="K17:L17" si="9">COUNTIF($K$34:$K$36,$H17)</f>
        <v>0</v>
      </c>
      <c r="L17" s="253">
        <f t="shared" si="9"/>
        <v>0</v>
      </c>
      <c r="M17" s="294"/>
      <c r="N17" s="294">
        <v>4</v>
      </c>
      <c r="O17" s="311">
        <v>80</v>
      </c>
      <c r="P17" s="22">
        <v>20</v>
      </c>
      <c r="Q17" s="22">
        <v>16</v>
      </c>
      <c r="R17" s="22">
        <v>10</v>
      </c>
      <c r="S17" s="22">
        <v>8</v>
      </c>
      <c r="T17" s="312">
        <f>T16+25</f>
        <v>100</v>
      </c>
    </row>
    <row r="18" spans="1:20" ht="15.75" x14ac:dyDescent="0.25">
      <c r="A18" s="277">
        <f t="shared" si="0"/>
        <v>0</v>
      </c>
      <c r="B18" s="557">
        <v>5</v>
      </c>
      <c r="C18" s="25"/>
      <c r="D18" s="559"/>
      <c r="E18" s="560"/>
      <c r="F18" s="559"/>
      <c r="G18" s="560"/>
      <c r="H18" s="250"/>
      <c r="I18" s="251"/>
      <c r="K18" s="252">
        <f t="shared" ref="K18" si="10">IF($K19&gt;0,IFERROR(VLOOKUP($G19,$O$6:$R$7,3,0),40),40)</f>
        <v>40</v>
      </c>
      <c r="L18" s="252">
        <f t="shared" ref="L18" si="11">IF($K19&gt;0,IFERROR(VLOOKUP($G19,$O$6:$R$7,4,0),0),0)</f>
        <v>0</v>
      </c>
      <c r="M18" s="293"/>
      <c r="N18" s="293">
        <f>N17+1</f>
        <v>5</v>
      </c>
      <c r="O18" s="311">
        <v>80</v>
      </c>
      <c r="P18" s="22">
        <v>20</v>
      </c>
      <c r="Q18" s="22">
        <v>16</v>
      </c>
      <c r="R18" s="22">
        <v>10</v>
      </c>
      <c r="S18" s="22">
        <v>8</v>
      </c>
      <c r="T18" s="312">
        <f>T17</f>
        <v>100</v>
      </c>
    </row>
    <row r="19" spans="1:20" ht="15.75" x14ac:dyDescent="0.25">
      <c r="A19" s="277">
        <f t="shared" si="0"/>
        <v>5</v>
      </c>
      <c r="B19" s="558"/>
      <c r="C19" s="26" t="s">
        <v>597</v>
      </c>
      <c r="D19" s="561"/>
      <c r="E19" s="562"/>
      <c r="F19" s="27" t="s">
        <v>598</v>
      </c>
      <c r="G19" s="128"/>
      <c r="H19" s="561"/>
      <c r="I19" s="581"/>
      <c r="K19" s="253">
        <f t="shared" ref="K19:L19" si="12">COUNTIF($K$34:$K$36,$H19)</f>
        <v>0</v>
      </c>
      <c r="L19" s="253">
        <f t="shared" si="12"/>
        <v>0</v>
      </c>
      <c r="M19" s="294"/>
      <c r="N19" s="294">
        <f t="shared" ref="N19:N22" si="13">N18+1</f>
        <v>6</v>
      </c>
      <c r="O19" s="311">
        <v>80</v>
      </c>
      <c r="P19" s="22">
        <v>20</v>
      </c>
      <c r="Q19" s="22">
        <v>16</v>
      </c>
      <c r="R19" s="22">
        <v>10</v>
      </c>
      <c r="S19" s="22">
        <v>8</v>
      </c>
      <c r="T19" s="312">
        <f t="shared" ref="T19:T22" si="14">T18</f>
        <v>100</v>
      </c>
    </row>
    <row r="20" spans="1:20" ht="15.75" x14ac:dyDescent="0.25">
      <c r="A20" s="277">
        <f t="shared" si="0"/>
        <v>0</v>
      </c>
      <c r="B20" s="557">
        <v>6</v>
      </c>
      <c r="C20" s="25"/>
      <c r="D20" s="559"/>
      <c r="E20" s="560"/>
      <c r="F20" s="559"/>
      <c r="G20" s="560"/>
      <c r="H20" s="250"/>
      <c r="I20" s="251"/>
      <c r="K20" s="252">
        <f t="shared" ref="K20" si="15">IF($K21&gt;0,IFERROR(VLOOKUP($G21,$O$6:$R$7,3,0),40),40)</f>
        <v>40</v>
      </c>
      <c r="L20" s="252">
        <f t="shared" ref="L20" si="16">IF($K21&gt;0,IFERROR(VLOOKUP($G21,$O$6:$R$7,4,0),0),0)</f>
        <v>0</v>
      </c>
      <c r="M20" s="293"/>
      <c r="N20" s="293">
        <f t="shared" si="13"/>
        <v>7</v>
      </c>
      <c r="O20" s="311">
        <v>80</v>
      </c>
      <c r="P20" s="22">
        <v>20</v>
      </c>
      <c r="Q20" s="22">
        <v>16</v>
      </c>
      <c r="R20" s="22">
        <v>10</v>
      </c>
      <c r="S20" s="22">
        <v>8</v>
      </c>
      <c r="T20" s="312">
        <f t="shared" si="14"/>
        <v>100</v>
      </c>
    </row>
    <row r="21" spans="1:20" ht="15.75" x14ac:dyDescent="0.25">
      <c r="A21" s="277">
        <f t="shared" si="0"/>
        <v>6</v>
      </c>
      <c r="B21" s="558"/>
      <c r="C21" s="26" t="s">
        <v>597</v>
      </c>
      <c r="D21" s="561"/>
      <c r="E21" s="562"/>
      <c r="F21" s="27" t="s">
        <v>598</v>
      </c>
      <c r="G21" s="128"/>
      <c r="H21" s="561"/>
      <c r="I21" s="581"/>
      <c r="K21" s="253">
        <f t="shared" ref="K21:L21" si="17">COUNTIF($K$34:$K$36,$H21)</f>
        <v>0</v>
      </c>
      <c r="L21" s="253">
        <f t="shared" si="17"/>
        <v>0</v>
      </c>
      <c r="M21" s="294"/>
      <c r="N21" s="294">
        <f t="shared" si="13"/>
        <v>8</v>
      </c>
      <c r="O21" s="311">
        <v>80</v>
      </c>
      <c r="P21" s="22">
        <v>20</v>
      </c>
      <c r="Q21" s="22">
        <v>16</v>
      </c>
      <c r="R21" s="22">
        <v>10</v>
      </c>
      <c r="S21" s="22">
        <v>8</v>
      </c>
      <c r="T21" s="312">
        <f t="shared" si="14"/>
        <v>100</v>
      </c>
    </row>
    <row r="22" spans="1:20" ht="15.75" x14ac:dyDescent="0.25">
      <c r="A22" s="277">
        <f t="shared" si="0"/>
        <v>0</v>
      </c>
      <c r="B22" s="557">
        <v>7</v>
      </c>
      <c r="C22" s="25"/>
      <c r="D22" s="559"/>
      <c r="E22" s="560"/>
      <c r="F22" s="559"/>
      <c r="G22" s="560"/>
      <c r="H22" s="250"/>
      <c r="I22" s="251"/>
      <c r="K22" s="252">
        <f t="shared" ref="K22" si="18">IF($K23&gt;0,IFERROR(VLOOKUP($G23,$O$6:$R$7,3,0),40),40)</f>
        <v>40</v>
      </c>
      <c r="L22" s="252">
        <f t="shared" ref="L22" si="19">IF($K23&gt;0,IFERROR(VLOOKUP($G23,$O$6:$R$7,4,0),0),0)</f>
        <v>0</v>
      </c>
      <c r="M22" s="293"/>
      <c r="N22" s="293">
        <f t="shared" si="13"/>
        <v>9</v>
      </c>
      <c r="O22" s="311">
        <v>80</v>
      </c>
      <c r="P22" s="22">
        <v>20</v>
      </c>
      <c r="Q22" s="22">
        <v>16</v>
      </c>
      <c r="R22" s="22">
        <v>10</v>
      </c>
      <c r="S22" s="22">
        <v>8</v>
      </c>
      <c r="T22" s="312">
        <f t="shared" si="14"/>
        <v>100</v>
      </c>
    </row>
    <row r="23" spans="1:20" ht="15.75" x14ac:dyDescent="0.25">
      <c r="A23" s="277">
        <f t="shared" si="0"/>
        <v>7</v>
      </c>
      <c r="B23" s="558"/>
      <c r="C23" s="26" t="s">
        <v>597</v>
      </c>
      <c r="D23" s="561"/>
      <c r="E23" s="562"/>
      <c r="F23" s="27" t="s">
        <v>598</v>
      </c>
      <c r="G23" s="128"/>
      <c r="H23" s="561"/>
      <c r="I23" s="581"/>
      <c r="K23" s="253">
        <f t="shared" ref="K23:L23" si="20">COUNTIF($K$34:$K$36,$H23)</f>
        <v>0</v>
      </c>
      <c r="L23" s="253">
        <f t="shared" si="20"/>
        <v>0</v>
      </c>
      <c r="M23" s="294"/>
      <c r="N23" s="293">
        <v>10</v>
      </c>
      <c r="O23" s="311">
        <v>200</v>
      </c>
      <c r="P23" s="22">
        <v>24</v>
      </c>
      <c r="Q23" s="22">
        <v>20</v>
      </c>
      <c r="R23" s="22">
        <v>12</v>
      </c>
      <c r="S23" s="22">
        <v>10</v>
      </c>
      <c r="T23" s="312">
        <v>250</v>
      </c>
    </row>
    <row r="24" spans="1:20" ht="15.75" x14ac:dyDescent="0.25">
      <c r="A24" s="277">
        <f t="shared" si="0"/>
        <v>0</v>
      </c>
      <c r="B24" s="557">
        <v>8</v>
      </c>
      <c r="C24" s="25"/>
      <c r="D24" s="559"/>
      <c r="E24" s="560"/>
      <c r="F24" s="559"/>
      <c r="G24" s="560"/>
      <c r="H24" s="250"/>
      <c r="I24" s="251"/>
      <c r="K24" s="252">
        <f t="shared" ref="K24" si="21">IF($K25&gt;0,IFERROR(VLOOKUP($G25,$O$6:$R$7,3,0),40),40)</f>
        <v>40</v>
      </c>
      <c r="L24" s="252">
        <f t="shared" ref="L24" si="22">IF($K25&gt;0,IFERROR(VLOOKUP($G25,$O$6:$R$7,4,0),0),0)</f>
        <v>0</v>
      </c>
      <c r="M24" s="293"/>
      <c r="N24" s="294"/>
      <c r="O24" s="311"/>
      <c r="P24" s="22">
        <f>SUM(P14:P23)</f>
        <v>180</v>
      </c>
      <c r="Q24" s="22">
        <f>SUM(Q14:Q23)</f>
        <v>140</v>
      </c>
      <c r="R24" s="22">
        <f>SUM(R14:R22)</f>
        <v>78</v>
      </c>
      <c r="S24" s="22">
        <f>SUM(S14:S23)</f>
        <v>70</v>
      </c>
      <c r="T24" s="313">
        <f>SUM(T14:T22)</f>
        <v>750</v>
      </c>
    </row>
    <row r="25" spans="1:20" ht="15.75" x14ac:dyDescent="0.25">
      <c r="A25" s="277">
        <f t="shared" si="0"/>
        <v>8</v>
      </c>
      <c r="B25" s="558"/>
      <c r="C25" s="26" t="s">
        <v>597</v>
      </c>
      <c r="D25" s="561"/>
      <c r="E25" s="562"/>
      <c r="F25" s="27" t="s">
        <v>598</v>
      </c>
      <c r="G25" s="128"/>
      <c r="H25" s="561"/>
      <c r="I25" s="581"/>
      <c r="K25" s="253">
        <f t="shared" ref="K25:L25" si="23">COUNTIF($K$34:$K$36,$H25)</f>
        <v>0</v>
      </c>
      <c r="L25" s="253">
        <f t="shared" si="23"/>
        <v>0</v>
      </c>
      <c r="M25" s="294"/>
      <c r="N25" s="293"/>
      <c r="O25" s="309" t="s">
        <v>892</v>
      </c>
      <c r="P25" s="146"/>
      <c r="Q25" s="212"/>
      <c r="R25" s="212"/>
      <c r="S25" s="212"/>
      <c r="T25" s="310"/>
    </row>
    <row r="26" spans="1:20" ht="15.75" x14ac:dyDescent="0.25">
      <c r="A26" s="277">
        <f t="shared" si="0"/>
        <v>0</v>
      </c>
      <c r="B26" s="557">
        <v>9</v>
      </c>
      <c r="C26" s="25"/>
      <c r="D26" s="559"/>
      <c r="E26" s="560"/>
      <c r="F26" s="559"/>
      <c r="G26" s="560"/>
      <c r="H26" s="250"/>
      <c r="I26" s="251"/>
      <c r="K26" s="252">
        <f t="shared" ref="K26" si="24">IF($K27&gt;0,IFERROR(VLOOKUP($G27,$O$6:$R$7,3,0),40),40)</f>
        <v>40</v>
      </c>
      <c r="L26" s="252">
        <f t="shared" ref="L26" si="25">IF($K27&gt;0,IFERROR(VLOOKUP($G27,$O$6:$R$7,4,0),0),0)</f>
        <v>0</v>
      </c>
      <c r="M26" s="293"/>
      <c r="N26" s="294"/>
      <c r="O26" s="309"/>
      <c r="P26" s="146"/>
      <c r="Q26" s="212"/>
      <c r="R26" s="212"/>
      <c r="S26" s="212"/>
      <c r="T26" s="310"/>
    </row>
    <row r="27" spans="1:20" ht="16.5" thickBot="1" x14ac:dyDescent="0.3">
      <c r="A27" s="277">
        <f t="shared" si="0"/>
        <v>9</v>
      </c>
      <c r="B27" s="558"/>
      <c r="C27" s="26" t="s">
        <v>597</v>
      </c>
      <c r="D27" s="561"/>
      <c r="E27" s="562"/>
      <c r="F27" s="27" t="s">
        <v>598</v>
      </c>
      <c r="G27" s="128"/>
      <c r="H27" s="561"/>
      <c r="I27" s="581"/>
      <c r="K27" s="253">
        <f t="shared" ref="K27:L27" si="26">COUNTIF($K$34:$K$36,$H27)</f>
        <v>0</v>
      </c>
      <c r="L27" s="253">
        <f t="shared" si="26"/>
        <v>0</v>
      </c>
      <c r="M27" s="294"/>
      <c r="N27" s="293"/>
      <c r="O27" s="314"/>
      <c r="P27" s="315"/>
      <c r="Q27" s="316"/>
      <c r="R27" s="316"/>
      <c r="S27" s="316"/>
      <c r="T27" s="317"/>
    </row>
    <row r="28" spans="1:20" ht="15.75" x14ac:dyDescent="0.25">
      <c r="A28" s="277">
        <f t="shared" si="0"/>
        <v>0</v>
      </c>
      <c r="B28" s="557">
        <v>10</v>
      </c>
      <c r="C28" s="25"/>
      <c r="D28" s="559"/>
      <c r="E28" s="560"/>
      <c r="F28" s="559"/>
      <c r="G28" s="560"/>
      <c r="H28" s="250"/>
      <c r="I28" s="251"/>
      <c r="K28" s="252">
        <f t="shared" ref="K28" si="27">IF($K29&gt;0,IFERROR(VLOOKUP($G29,$O$6:$R$7,3,0),40),40)</f>
        <v>40</v>
      </c>
      <c r="L28" s="252">
        <f t="shared" ref="L28" si="28">IF($K29&gt;0,IFERROR(VLOOKUP($G29,$O$6:$R$7,4,0),0),0)</f>
        <v>0</v>
      </c>
      <c r="M28" s="293"/>
      <c r="N28" s="22"/>
      <c r="Q28" s="212"/>
      <c r="R28" s="212"/>
      <c r="S28" s="212"/>
      <c r="T28" s="212"/>
    </row>
    <row r="29" spans="1:20" ht="15.75" x14ac:dyDescent="0.25">
      <c r="A29" s="277">
        <f t="shared" si="0"/>
        <v>10</v>
      </c>
      <c r="B29" s="558"/>
      <c r="C29" s="26" t="s">
        <v>597</v>
      </c>
      <c r="D29" s="561"/>
      <c r="E29" s="562"/>
      <c r="F29" s="27" t="s">
        <v>598</v>
      </c>
      <c r="G29" s="128"/>
      <c r="H29" s="561"/>
      <c r="I29" s="581"/>
      <c r="K29" s="253">
        <f t="shared" ref="K29:L29" si="29">COUNTIF($K$34:$K$36,$H29)</f>
        <v>0</v>
      </c>
      <c r="L29" s="253">
        <f t="shared" si="29"/>
        <v>0</v>
      </c>
      <c r="M29" s="294"/>
      <c r="Q29" s="212"/>
      <c r="R29" s="212"/>
      <c r="S29" s="212"/>
      <c r="T29" s="212"/>
    </row>
    <row r="30" spans="1:20" ht="22.5" customHeight="1" x14ac:dyDescent="0.25">
      <c r="A30" s="277"/>
      <c r="B30" s="592" t="s">
        <v>841</v>
      </c>
      <c r="C30" s="592"/>
      <c r="D30" s="592"/>
      <c r="E30" s="592"/>
      <c r="F30" s="592"/>
      <c r="G30" s="592"/>
      <c r="H30" s="592"/>
      <c r="I30" s="592"/>
      <c r="K30" s="252"/>
      <c r="L30" s="252"/>
      <c r="M30" s="293"/>
      <c r="O30" s="5" t="s">
        <v>897</v>
      </c>
      <c r="Q30" s="212"/>
      <c r="R30" s="212"/>
      <c r="S30" s="212"/>
      <c r="T30" s="212"/>
    </row>
    <row r="31" spans="1:20" ht="14.25" customHeight="1" x14ac:dyDescent="0.25">
      <c r="A31" s="277"/>
      <c r="B31" s="153"/>
      <c r="C31" s="153"/>
      <c r="D31" s="153"/>
      <c r="E31" s="153"/>
      <c r="F31" s="153"/>
      <c r="G31" s="153"/>
      <c r="H31" s="153"/>
      <c r="I31" s="153"/>
      <c r="O31" s="5" t="s">
        <v>24</v>
      </c>
      <c r="Q31" s="212">
        <f t="shared" ref="Q31:Q37" si="30">COUNTIF($G$11:$G$29,$O31)</f>
        <v>0</v>
      </c>
      <c r="R31" s="212"/>
      <c r="S31" s="212"/>
      <c r="T31" s="212"/>
    </row>
    <row r="32" spans="1:20" x14ac:dyDescent="0.25">
      <c r="A32" s="277"/>
      <c r="B32" s="30" t="s">
        <v>867</v>
      </c>
      <c r="C32" s="31" t="s">
        <v>750</v>
      </c>
      <c r="D32" s="32"/>
      <c r="E32" s="32"/>
      <c r="F32" s="32"/>
      <c r="G32" s="32"/>
      <c r="H32" s="32"/>
      <c r="O32" s="5" t="s">
        <v>89</v>
      </c>
      <c r="Q32" s="212">
        <f>COUNTIF($G$11:$G$29,$O32)</f>
        <v>0</v>
      </c>
      <c r="S32" s="212"/>
      <c r="T32" s="212"/>
    </row>
    <row r="33" spans="1:20" ht="12.75" customHeight="1" thickBot="1" x14ac:dyDescent="0.3">
      <c r="A33" s="277"/>
      <c r="B33"/>
      <c r="C33"/>
      <c r="D33"/>
      <c r="E33"/>
      <c r="F33"/>
      <c r="G33"/>
      <c r="H33"/>
      <c r="O33" s="5" t="s">
        <v>34</v>
      </c>
      <c r="Q33" s="212">
        <f t="shared" si="30"/>
        <v>0</v>
      </c>
      <c r="R33" s="212"/>
      <c r="S33" s="212"/>
      <c r="T33" s="212"/>
    </row>
    <row r="34" spans="1:20" ht="15.75" thickBot="1" x14ac:dyDescent="0.3">
      <c r="A34" s="277"/>
      <c r="B34" s="84" t="s">
        <v>0</v>
      </c>
      <c r="C34" s="172" t="s">
        <v>699</v>
      </c>
      <c r="D34" s="173"/>
      <c r="E34" s="129" t="s">
        <v>700</v>
      </c>
      <c r="F34" s="129"/>
      <c r="G34" s="173" t="s">
        <v>701</v>
      </c>
      <c r="H34" s="174"/>
      <c r="K34" s="5" t="s">
        <v>986</v>
      </c>
      <c r="O34" s="5" t="s">
        <v>905</v>
      </c>
      <c r="Q34" s="212">
        <f t="shared" si="30"/>
        <v>0</v>
      </c>
      <c r="R34" s="212"/>
      <c r="S34" s="212"/>
      <c r="T34" s="212"/>
    </row>
    <row r="35" spans="1:20" ht="15.75" thickTop="1" x14ac:dyDescent="0.25">
      <c r="A35" s="277"/>
      <c r="B35" s="563">
        <v>1</v>
      </c>
      <c r="C35" s="565"/>
      <c r="D35" s="566"/>
      <c r="E35" s="130"/>
      <c r="F35" s="589"/>
      <c r="G35" s="590"/>
      <c r="H35" s="591"/>
      <c r="K35" s="5" t="s">
        <v>988</v>
      </c>
      <c r="O35" s="5" t="s">
        <v>907</v>
      </c>
      <c r="Q35" s="212">
        <f t="shared" si="30"/>
        <v>0</v>
      </c>
      <c r="R35" s="212"/>
      <c r="S35" s="212"/>
      <c r="T35" s="212"/>
    </row>
    <row r="36" spans="1:20" x14ac:dyDescent="0.25">
      <c r="B36" s="564"/>
      <c r="C36" s="131" t="s">
        <v>702</v>
      </c>
      <c r="D36" s="572"/>
      <c r="E36" s="572"/>
      <c r="F36" s="574"/>
      <c r="G36" s="574"/>
      <c r="H36" s="575"/>
      <c r="K36" s="5" t="s">
        <v>987</v>
      </c>
      <c r="O36" s="5" t="s">
        <v>906</v>
      </c>
      <c r="Q36" s="212">
        <f t="shared" si="30"/>
        <v>0</v>
      </c>
      <c r="R36" s="212"/>
      <c r="S36" s="212"/>
      <c r="T36" s="212"/>
    </row>
    <row r="37" spans="1:20" x14ac:dyDescent="0.25">
      <c r="B37" s="555">
        <v>2</v>
      </c>
      <c r="C37" s="567"/>
      <c r="D37" s="568"/>
      <c r="E37" s="130"/>
      <c r="F37" s="569"/>
      <c r="G37" s="570"/>
      <c r="H37" s="571"/>
      <c r="O37" s="5" t="s">
        <v>33</v>
      </c>
      <c r="Q37" s="212">
        <f t="shared" si="30"/>
        <v>0</v>
      </c>
      <c r="S37" s="212"/>
      <c r="T37" s="212"/>
    </row>
    <row r="38" spans="1:20" x14ac:dyDescent="0.25">
      <c r="B38" s="556">
        <v>4</v>
      </c>
      <c r="C38" s="131" t="s">
        <v>702</v>
      </c>
      <c r="D38" s="572"/>
      <c r="E38" s="572"/>
      <c r="F38" s="572"/>
      <c r="G38" s="572"/>
      <c r="H38" s="573"/>
      <c r="R38" s="212"/>
      <c r="S38" s="212"/>
      <c r="T38" s="212"/>
    </row>
    <row r="39" spans="1:20" x14ac:dyDescent="0.25">
      <c r="B39" s="555">
        <v>3</v>
      </c>
      <c r="C39" s="567"/>
      <c r="D39" s="568"/>
      <c r="E39" s="130"/>
      <c r="F39" s="569"/>
      <c r="G39" s="570"/>
      <c r="H39" s="571"/>
      <c r="O39" s="5" t="s">
        <v>673</v>
      </c>
      <c r="Q39" s="212">
        <f>SUM(Q31:Q36)</f>
        <v>0</v>
      </c>
      <c r="R39" s="212"/>
      <c r="S39" s="212"/>
      <c r="T39" s="212"/>
    </row>
    <row r="40" spans="1:20" x14ac:dyDescent="0.25">
      <c r="B40" s="556">
        <v>4</v>
      </c>
      <c r="C40" s="131" t="s">
        <v>702</v>
      </c>
      <c r="D40" s="572"/>
      <c r="E40" s="572"/>
      <c r="F40" s="572"/>
      <c r="G40" s="572"/>
      <c r="H40" s="573"/>
      <c r="Q40" s="212"/>
      <c r="R40" s="212"/>
      <c r="S40" s="212"/>
      <c r="T40" s="212"/>
    </row>
    <row r="41" spans="1:20" x14ac:dyDescent="0.25">
      <c r="B41" s="555">
        <v>4</v>
      </c>
      <c r="C41" s="567"/>
      <c r="D41" s="568"/>
      <c r="E41" s="130"/>
      <c r="F41" s="569"/>
      <c r="G41" s="570"/>
      <c r="H41" s="571"/>
      <c r="O41" s="5" t="s">
        <v>34</v>
      </c>
      <c r="P41" s="5" t="s">
        <v>757</v>
      </c>
      <c r="Q41" s="212">
        <f>COUNTIFS($G$11:$G$29,$O$41,$H$11:$H$29,$P$41)</f>
        <v>0</v>
      </c>
      <c r="R41" s="212"/>
      <c r="S41" s="212"/>
      <c r="T41" s="212"/>
    </row>
    <row r="42" spans="1:20" x14ac:dyDescent="0.25">
      <c r="B42" s="556">
        <v>4</v>
      </c>
      <c r="C42" s="131" t="s">
        <v>702</v>
      </c>
      <c r="D42" s="572"/>
      <c r="E42" s="572"/>
      <c r="F42" s="572"/>
      <c r="G42" s="572"/>
      <c r="H42" s="573"/>
      <c r="Q42" s="212"/>
      <c r="R42" s="212"/>
      <c r="S42" s="212"/>
      <c r="T42" s="212"/>
    </row>
    <row r="43" spans="1:20" x14ac:dyDescent="0.25">
      <c r="B43" s="555">
        <v>5</v>
      </c>
      <c r="C43" s="567"/>
      <c r="D43" s="568"/>
      <c r="E43" s="130"/>
      <c r="F43" s="569"/>
      <c r="G43" s="570"/>
      <c r="H43" s="571"/>
      <c r="Q43" s="212"/>
      <c r="R43" s="212"/>
      <c r="S43" s="212"/>
      <c r="T43" s="212"/>
    </row>
    <row r="44" spans="1:20" x14ac:dyDescent="0.25">
      <c r="B44" s="556">
        <v>4</v>
      </c>
      <c r="C44" s="131" t="s">
        <v>702</v>
      </c>
      <c r="D44" s="572"/>
      <c r="E44" s="572"/>
      <c r="F44" s="572"/>
      <c r="G44" s="572"/>
      <c r="H44" s="573"/>
      <c r="Q44" s="212"/>
      <c r="R44" s="212"/>
      <c r="S44" s="212"/>
      <c r="T44" s="212"/>
    </row>
    <row r="45" spans="1:20" x14ac:dyDescent="0.25">
      <c r="B45" s="555">
        <v>6</v>
      </c>
      <c r="C45" s="567"/>
      <c r="D45" s="568"/>
      <c r="E45" s="130"/>
      <c r="F45" s="569"/>
      <c r="G45" s="570"/>
      <c r="H45" s="571"/>
      <c r="Q45" s="212"/>
      <c r="R45" s="212"/>
      <c r="S45" s="212"/>
      <c r="T45" s="212"/>
    </row>
    <row r="46" spans="1:20" ht="15.75" thickBot="1" x14ac:dyDescent="0.3">
      <c r="B46" s="593">
        <v>4</v>
      </c>
      <c r="C46" s="132" t="s">
        <v>702</v>
      </c>
      <c r="D46" s="594"/>
      <c r="E46" s="594"/>
      <c r="F46" s="594"/>
      <c r="G46" s="594"/>
      <c r="H46" s="595"/>
      <c r="Q46" s="212"/>
      <c r="R46" s="212"/>
      <c r="S46" s="212"/>
      <c r="T46" s="212"/>
    </row>
    <row r="47" spans="1:20" x14ac:dyDescent="0.25">
      <c r="B47"/>
      <c r="C47"/>
      <c r="D47"/>
      <c r="E47"/>
      <c r="F47"/>
      <c r="G47"/>
      <c r="H47"/>
      <c r="Q47" s="212"/>
      <c r="R47" s="212"/>
      <c r="S47" s="212"/>
      <c r="T47" s="212"/>
    </row>
    <row r="48" spans="1:20" x14ac:dyDescent="0.25">
      <c r="Q48" s="212"/>
      <c r="R48" s="212"/>
      <c r="S48" s="212"/>
      <c r="T48" s="212"/>
    </row>
    <row r="49" spans="17:20" x14ac:dyDescent="0.25">
      <c r="Q49" s="212"/>
      <c r="R49" s="212"/>
      <c r="S49" s="212"/>
      <c r="T49" s="212"/>
    </row>
    <row r="50" spans="17:20" x14ac:dyDescent="0.25">
      <c r="Q50" s="212"/>
      <c r="R50" s="212"/>
      <c r="S50" s="212"/>
      <c r="T50" s="212"/>
    </row>
    <row r="51" spans="17:20" x14ac:dyDescent="0.25">
      <c r="Q51" s="212"/>
      <c r="R51" s="212"/>
      <c r="S51" s="212"/>
      <c r="T51" s="212"/>
    </row>
    <row r="52" spans="17:20" x14ac:dyDescent="0.25">
      <c r="Q52" s="212"/>
      <c r="R52" s="212"/>
      <c r="S52" s="212"/>
      <c r="T52" s="212"/>
    </row>
    <row r="53" spans="17:20" x14ac:dyDescent="0.25">
      <c r="Q53" s="212"/>
      <c r="R53" s="212"/>
      <c r="S53" s="212"/>
      <c r="T53" s="212"/>
    </row>
    <row r="54" spans="17:20" x14ac:dyDescent="0.25">
      <c r="Q54" s="212"/>
      <c r="R54" s="212"/>
      <c r="S54" s="212"/>
      <c r="T54" s="212"/>
    </row>
    <row r="55" spans="17:20" x14ac:dyDescent="0.25">
      <c r="Q55" s="212"/>
      <c r="R55" s="212"/>
      <c r="S55" s="212"/>
      <c r="T55" s="212"/>
    </row>
    <row r="56" spans="17:20" x14ac:dyDescent="0.25">
      <c r="Q56" s="212"/>
      <c r="R56" s="212"/>
      <c r="S56" s="212"/>
      <c r="T56" s="212"/>
    </row>
  </sheetData>
  <sheetProtection algorithmName="SHA-512" hashValue="zac4smDOxsvASxhn8Q7zEQHZw2qXs4lUipF41Yb1ErojXDaI714wulGymG4i2C4SSu5CcsA7fQIOEbVE7Lo7iA==" saltValue="+IxMSV38zI1c6/ccNKvRwA==" spinCount="100000" sheet="1" objects="1" scenarios="1" formatCells="0" formatColumns="0" formatRows="0" selectLockedCells="1" autoFilter="0"/>
  <mergeCells count="81">
    <mergeCell ref="B45:B46"/>
    <mergeCell ref="C45:D45"/>
    <mergeCell ref="F45:H45"/>
    <mergeCell ref="D46:H46"/>
    <mergeCell ref="B41:B42"/>
    <mergeCell ref="C41:D41"/>
    <mergeCell ref="F41:H41"/>
    <mergeCell ref="D42:H42"/>
    <mergeCell ref="B43:B44"/>
    <mergeCell ref="C43:D43"/>
    <mergeCell ref="F43:H43"/>
    <mergeCell ref="D44:H44"/>
    <mergeCell ref="H23:I23"/>
    <mergeCell ref="H25:I25"/>
    <mergeCell ref="H27:I27"/>
    <mergeCell ref="H29:I29"/>
    <mergeCell ref="F35:H35"/>
    <mergeCell ref="B30:I30"/>
    <mergeCell ref="B24:B25"/>
    <mergeCell ref="D24:E24"/>
    <mergeCell ref="F24:G24"/>
    <mergeCell ref="D25:E25"/>
    <mergeCell ref="B26:B27"/>
    <mergeCell ref="F26:G26"/>
    <mergeCell ref="D26:E26"/>
    <mergeCell ref="D27:E27"/>
    <mergeCell ref="H13:I13"/>
    <mergeCell ref="H15:I15"/>
    <mergeCell ref="H17:I17"/>
    <mergeCell ref="H19:I19"/>
    <mergeCell ref="H21:I21"/>
    <mergeCell ref="H4:I4"/>
    <mergeCell ref="H5:I5"/>
    <mergeCell ref="H8:I8"/>
    <mergeCell ref="D9:E9"/>
    <mergeCell ref="F9:G9"/>
    <mergeCell ref="B4:F5"/>
    <mergeCell ref="B10:B11"/>
    <mergeCell ref="D10:E10"/>
    <mergeCell ref="F10:G10"/>
    <mergeCell ref="D11:E11"/>
    <mergeCell ref="H11:I11"/>
    <mergeCell ref="B14:B15"/>
    <mergeCell ref="D14:E14"/>
    <mergeCell ref="F14:G14"/>
    <mergeCell ref="D15:E15"/>
    <mergeCell ref="B12:B13"/>
    <mergeCell ref="D12:E12"/>
    <mergeCell ref="F12:G12"/>
    <mergeCell ref="D13:E13"/>
    <mergeCell ref="B16:B17"/>
    <mergeCell ref="D16:E16"/>
    <mergeCell ref="F16:G16"/>
    <mergeCell ref="D17:E17"/>
    <mergeCell ref="B18:B19"/>
    <mergeCell ref="D18:E18"/>
    <mergeCell ref="F18:G18"/>
    <mergeCell ref="D19:E19"/>
    <mergeCell ref="B20:B21"/>
    <mergeCell ref="D20:E20"/>
    <mergeCell ref="F20:G20"/>
    <mergeCell ref="D21:E21"/>
    <mergeCell ref="B22:B23"/>
    <mergeCell ref="D22:E22"/>
    <mergeCell ref="F22:G22"/>
    <mergeCell ref="D23:E23"/>
    <mergeCell ref="B37:B38"/>
    <mergeCell ref="B39:B40"/>
    <mergeCell ref="B28:B29"/>
    <mergeCell ref="F28:G28"/>
    <mergeCell ref="D28:E28"/>
    <mergeCell ref="D29:E29"/>
    <mergeCell ref="B35:B36"/>
    <mergeCell ref="C35:D35"/>
    <mergeCell ref="C39:D39"/>
    <mergeCell ref="F39:H39"/>
    <mergeCell ref="D40:H40"/>
    <mergeCell ref="D36:H36"/>
    <mergeCell ref="C37:D37"/>
    <mergeCell ref="F37:H37"/>
    <mergeCell ref="D38:H38"/>
  </mergeCells>
  <dataValidations xWindow="815" yWindow="600" count="6">
    <dataValidation type="list" allowBlank="1" showInputMessage="1" showErrorMessage="1" sqref="H11 H13 H15 H17 H19 H21 H23 H25 H27 H29">
      <formula1>VinUMNG</formula1>
    </dataValidation>
    <dataValidation type="list" allowBlank="1" showInputMessage="1" showErrorMessage="1" errorTitle="Función " error="Seleccione la función que desempeña dentro del proyecto." promptTitle="Función dentro del proyecto" prompt="Esta lista depende el tipo de convocatoria que aplique la propuesta del proyecto tenga en cuenta esto." sqref="G11 G13 G15 G17 G19 G21 G23 G25 G27 G29">
      <formula1>INDIRECT($G$7,1)</formula1>
    </dataValidation>
    <dataValidation type="list" allowBlank="1" showInputMessage="1" showErrorMessage="1" sqref="D11 D13 D15 D17 D19 D21 D23 D25 D27 D29">
      <formula1>NVEstudios</formula1>
    </dataValidation>
    <dataValidation type="whole" operator="greaterThan" allowBlank="1" showInputMessage="1" showErrorMessage="1" sqref="C10 C12 C14 C16 C18 C20 C22 C24 C26 C28">
      <formula1>0</formula1>
    </dataValidation>
    <dataValidation type="whole" allowBlank="1" showInputMessage="1" showErrorMessage="1" errorTitle="Tiempo maximo" error="Debe poner tiempo ajusdtandose a los topes por convocatoria " sqref="H10 H12 H14 H16 H18 H20 H22 H24 H26 H28">
      <formula1>0</formula1>
      <formula2>meses</formula2>
    </dataValidation>
    <dataValidation type="whole" allowBlank="1" showInputMessage="1" showErrorMessage="1" errorTitle="Validación Tiempo" error="Dependiendo la convocatoria y el puntaje de productividad comprometida se aumenta el límite maximo de horas semanales de investigación. Valide Máximo y mínimo de horas" sqref="I10 I12 I14 I16 I18 I20 I22 I24 I26 I28">
      <formula1>L10</formula1>
      <formula2>K10</formula2>
    </dataValidation>
  </dataValidations>
  <printOptions horizontalCentered="1"/>
  <pageMargins left="0.70866141732283472" right="0.70866141732283472" top="0.74803149606299213" bottom="0.74803149606299213" header="0.31496062992125984" footer="0.31496062992125984"/>
  <pageSetup scale="72"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theme="8" tint="0.39997558519241921"/>
  </sheetPr>
  <dimension ref="A1:R491"/>
  <sheetViews>
    <sheetView showGridLines="0" view="pageBreakPreview" topLeftCell="A85" zoomScaleNormal="85" zoomScaleSheetLayoutView="100" workbookViewId="0">
      <selection activeCell="C14" sqref="C14"/>
    </sheetView>
  </sheetViews>
  <sheetFormatPr baseColWidth="10" defaultColWidth="0" defaultRowHeight="15" zeroHeight="1" x14ac:dyDescent="0.25"/>
  <cols>
    <col min="1" max="1" width="4.42578125" style="5" customWidth="1"/>
    <col min="2" max="2" width="3.42578125" style="5" customWidth="1"/>
    <col min="3" max="3" width="20.7109375" style="5" customWidth="1"/>
    <col min="4" max="4" width="6.5703125" style="5" customWidth="1"/>
    <col min="5" max="5" width="25.5703125" style="5" customWidth="1"/>
    <col min="6" max="9" width="15.85546875" style="5" customWidth="1"/>
    <col min="10" max="10" width="7.42578125" style="5" customWidth="1"/>
    <col min="11" max="11" width="11.7109375" style="5" customWidth="1"/>
    <col min="12" max="12" width="29.140625" style="5" customWidth="1"/>
    <col min="13" max="13" width="10.7109375" style="5" customWidth="1"/>
    <col min="14" max="14" width="13.85546875" style="5" customWidth="1"/>
    <col min="15" max="18" width="11.42578125" style="5" customWidth="1"/>
    <col min="19" max="16384" width="11.42578125" style="5" hidden="1"/>
  </cols>
  <sheetData>
    <row r="1" spans="2:15" ht="25.5" customHeight="1" x14ac:dyDescent="0.25"/>
    <row r="2" spans="2:15" ht="55.5" customHeight="1" x14ac:dyDescent="0.25"/>
    <row r="3" spans="2:15" ht="57" customHeight="1" thickBot="1" x14ac:dyDescent="0.3"/>
    <row r="4" spans="2:15" ht="45.75" customHeight="1" thickBot="1" x14ac:dyDescent="0.3">
      <c r="B4" s="416" t="str">
        <f>Datos_Generales!B3</f>
        <v>PRESENTACIÓN DE PROYECTOS 
DE INVESTIGACIÓN</v>
      </c>
      <c r="C4" s="417"/>
      <c r="D4" s="417"/>
      <c r="E4" s="417"/>
      <c r="F4" s="417"/>
      <c r="G4" s="417"/>
      <c r="H4" s="273" t="s">
        <v>832</v>
      </c>
      <c r="I4" s="274" t="s">
        <v>834</v>
      </c>
    </row>
    <row r="5" spans="2:15" ht="36.75" customHeight="1" thickBot="1" x14ac:dyDescent="0.3">
      <c r="B5" s="418"/>
      <c r="C5" s="419"/>
      <c r="D5" s="419"/>
      <c r="E5" s="419"/>
      <c r="F5" s="419"/>
      <c r="G5" s="419"/>
      <c r="H5" s="273" t="s">
        <v>1092</v>
      </c>
      <c r="I5" s="6" t="s">
        <v>715</v>
      </c>
    </row>
    <row r="6" spans="2:15" x14ac:dyDescent="0.25"/>
    <row r="7" spans="2:15" x14ac:dyDescent="0.25">
      <c r="B7" s="9" t="s">
        <v>868</v>
      </c>
      <c r="C7" s="10" t="s">
        <v>706</v>
      </c>
      <c r="D7" s="10"/>
      <c r="E7" s="11"/>
      <c r="F7" s="11"/>
      <c r="G7" s="11"/>
      <c r="H7" s="301" t="str">
        <f>Integrantes!I7</f>
        <v>INV</v>
      </c>
      <c r="I7" s="319">
        <f>INT(Productos!H31)</f>
        <v>0</v>
      </c>
      <c r="L7" s="225"/>
      <c r="M7" s="226"/>
    </row>
    <row r="8" spans="2:15" ht="5.25" customHeight="1" x14ac:dyDescent="0.25"/>
    <row r="9" spans="2:15" x14ac:dyDescent="0.25">
      <c r="B9" s="5" t="s">
        <v>676</v>
      </c>
      <c r="C9" s="228" t="s">
        <v>686</v>
      </c>
      <c r="F9" s="5">
        <v>1.61</v>
      </c>
    </row>
    <row r="10" spans="2:15" ht="14.25" customHeight="1" thickBot="1" x14ac:dyDescent="0.3">
      <c r="L10" s="263" t="s">
        <v>830</v>
      </c>
    </row>
    <row r="11" spans="2:15" ht="30.75" thickBot="1" x14ac:dyDescent="0.3">
      <c r="B11" s="168" t="s">
        <v>588</v>
      </c>
      <c r="C11" s="167" t="s">
        <v>840</v>
      </c>
      <c r="D11" s="167" t="s">
        <v>677</v>
      </c>
      <c r="E11" s="167" t="s">
        <v>680</v>
      </c>
      <c r="F11" s="169" t="s">
        <v>678</v>
      </c>
      <c r="G11" s="167" t="s">
        <v>799</v>
      </c>
      <c r="H11" s="171" t="s">
        <v>679</v>
      </c>
      <c r="I11" s="163" t="s">
        <v>817</v>
      </c>
      <c r="K11" s="259" t="s">
        <v>0</v>
      </c>
      <c r="L11" s="259" t="s">
        <v>829</v>
      </c>
      <c r="M11" s="259" t="s">
        <v>828</v>
      </c>
    </row>
    <row r="12" spans="2:15" ht="15.75" thickTop="1" x14ac:dyDescent="0.25">
      <c r="B12" s="66">
        <v>1</v>
      </c>
      <c r="C12" s="355"/>
      <c r="D12" s="160">
        <f>F9</f>
        <v>1.61</v>
      </c>
      <c r="E12" s="160">
        <f>VLOOKUP($B12,Integrantes!$A$10:$I$209,8,0)</f>
        <v>0</v>
      </c>
      <c r="F12" s="160">
        <f>VLOOKUP($B12,Integrantes!$B$10:$I$209,7,0)</f>
        <v>0</v>
      </c>
      <c r="G12" s="160">
        <f>VLOOKUP($B12,Integrantes!$B$10:$I$209,8,0)</f>
        <v>0</v>
      </c>
      <c r="H12" s="349">
        <f>INT((C12*F12)/40)*G12</f>
        <v>0</v>
      </c>
      <c r="I12" s="350">
        <f>VLOOKUP($B12,Integrantes!$B$9:$I$41,2,0)</f>
        <v>0</v>
      </c>
      <c r="K12" s="260">
        <v>1</v>
      </c>
      <c r="L12" s="260">
        <f>VLOOKUP($K12,Integrantes!$B$10:$I$29,7,0)</f>
        <v>0</v>
      </c>
      <c r="M12" s="260">
        <f>VLOOKUP($K12,Integrantes!$B$10:$I$29,8,0)</f>
        <v>0</v>
      </c>
    </row>
    <row r="13" spans="2:15" x14ac:dyDescent="0.25">
      <c r="B13" s="66">
        <f>B12+1</f>
        <v>2</v>
      </c>
      <c r="C13" s="355"/>
      <c r="D13" s="160">
        <f>D12</f>
        <v>1.61</v>
      </c>
      <c r="E13" s="160">
        <f>VLOOKUP($B13,Integrantes!$A$10:$I$209,8,0)</f>
        <v>0</v>
      </c>
      <c r="F13" s="160">
        <f>VLOOKUP($B13,Integrantes!$B$10:$I$209,7,0)</f>
        <v>0</v>
      </c>
      <c r="G13" s="160">
        <f>VLOOKUP($B13,Integrantes!$B$10:$I$209,8,0)</f>
        <v>0</v>
      </c>
      <c r="H13" s="349">
        <f t="shared" ref="H13:H21" si="0">INT((C13*F13)/40)*G13</f>
        <v>0</v>
      </c>
      <c r="I13" s="350">
        <f>VLOOKUP($B13,Integrantes!$B$9:$I$41,2,0)</f>
        <v>0</v>
      </c>
      <c r="K13" s="260">
        <v>2</v>
      </c>
      <c r="L13" s="260">
        <f>VLOOKUP($K13,Integrantes!$B$10:$I$29,7,0)</f>
        <v>0</v>
      </c>
      <c r="M13" s="260">
        <f>VLOOKUP($K13,Integrantes!$B$10:$I$29,8,0)</f>
        <v>0</v>
      </c>
      <c r="O13" s="119"/>
    </row>
    <row r="14" spans="2:15" x14ac:dyDescent="0.25">
      <c r="B14" s="66">
        <f t="shared" ref="B14:B21" si="1">B13+1</f>
        <v>3</v>
      </c>
      <c r="C14" s="355"/>
      <c r="D14" s="160">
        <f t="shared" ref="D14:D21" si="2">D13</f>
        <v>1.61</v>
      </c>
      <c r="E14" s="160">
        <f>VLOOKUP($B14,Integrantes!$A$10:$I$209,8,0)</f>
        <v>0</v>
      </c>
      <c r="F14" s="160">
        <f>VLOOKUP($B14,Integrantes!$B$10:$I$209,7,0)</f>
        <v>0</v>
      </c>
      <c r="G14" s="160">
        <f>VLOOKUP($B14,Integrantes!$B$10:$I$209,8,0)</f>
        <v>0</v>
      </c>
      <c r="H14" s="349">
        <f t="shared" si="0"/>
        <v>0</v>
      </c>
      <c r="I14" s="350">
        <f>VLOOKUP($B14,Integrantes!$B$9:$I$41,2,0)</f>
        <v>0</v>
      </c>
      <c r="K14" s="260">
        <v>3</v>
      </c>
      <c r="L14" s="260">
        <f>VLOOKUP($K14,Integrantes!$B$10:$I$29,7,0)</f>
        <v>0</v>
      </c>
      <c r="M14" s="260">
        <f>VLOOKUP($K14,Integrantes!$B$10:$I$29,8,0)</f>
        <v>0</v>
      </c>
      <c r="O14" s="119" t="s">
        <v>991</v>
      </c>
    </row>
    <row r="15" spans="2:15" x14ac:dyDescent="0.25">
      <c r="B15" s="66">
        <f t="shared" si="1"/>
        <v>4</v>
      </c>
      <c r="C15" s="355"/>
      <c r="D15" s="160">
        <f t="shared" si="2"/>
        <v>1.61</v>
      </c>
      <c r="E15" s="160">
        <f>VLOOKUP($B15,Integrantes!$A$10:$I$209,8,0)</f>
        <v>0</v>
      </c>
      <c r="F15" s="160">
        <f>VLOOKUP($B15,Integrantes!$B$10:$I$209,7,0)</f>
        <v>0</v>
      </c>
      <c r="G15" s="160">
        <f>VLOOKUP($B15,Integrantes!$B$10:$I$209,8,0)</f>
        <v>0</v>
      </c>
      <c r="H15" s="349">
        <f t="shared" si="0"/>
        <v>0</v>
      </c>
      <c r="I15" s="350">
        <f>VLOOKUP($B15,Integrantes!$B$9:$I$41,2,0)</f>
        <v>0</v>
      </c>
      <c r="K15" s="260">
        <v>4</v>
      </c>
      <c r="L15" s="260">
        <f>VLOOKUP($K15,Integrantes!$B$10:$I$29,7,0)</f>
        <v>0</v>
      </c>
      <c r="M15" s="260">
        <f>VLOOKUP($K15,Integrantes!$B$10:$I$29,8,0)</f>
        <v>0</v>
      </c>
      <c r="O15" s="358">
        <v>689454</v>
      </c>
    </row>
    <row r="16" spans="2:15" ht="15.75" thickBot="1" x14ac:dyDescent="0.3">
      <c r="B16" s="66">
        <f t="shared" si="1"/>
        <v>5</v>
      </c>
      <c r="C16" s="355"/>
      <c r="D16" s="160">
        <f t="shared" si="2"/>
        <v>1.61</v>
      </c>
      <c r="E16" s="160">
        <f>VLOOKUP($B16,Integrantes!$A$10:$I$209,8,0)</f>
        <v>0</v>
      </c>
      <c r="F16" s="160">
        <f>VLOOKUP($B16,Integrantes!$B$10:$I$209,7,0)</f>
        <v>0</v>
      </c>
      <c r="G16" s="160">
        <f>VLOOKUP($B16,Integrantes!$B$10:$I$209,8,0)</f>
        <v>0</v>
      </c>
      <c r="H16" s="349">
        <f t="shared" si="0"/>
        <v>0</v>
      </c>
      <c r="I16" s="350">
        <f>VLOOKUP($B16,Integrantes!$B$9:$I$41,2,0)</f>
        <v>0</v>
      </c>
      <c r="K16" s="260">
        <v>5</v>
      </c>
      <c r="L16" s="260">
        <f>VLOOKUP($K16,Integrantes!$B$10:$I$29,7,0)</f>
        <v>0</v>
      </c>
      <c r="M16" s="260">
        <f>VLOOKUP($K16,Integrantes!$B$10:$I$29,8,0)</f>
        <v>0</v>
      </c>
      <c r="O16" s="119" t="s">
        <v>992</v>
      </c>
    </row>
    <row r="17" spans="2:16" ht="15.75" thickBot="1" x14ac:dyDescent="0.3">
      <c r="B17" s="66">
        <f t="shared" si="1"/>
        <v>6</v>
      </c>
      <c r="C17" s="355"/>
      <c r="D17" s="160">
        <f t="shared" si="2"/>
        <v>1.61</v>
      </c>
      <c r="E17" s="160">
        <f>VLOOKUP($B17,Integrantes!$A$10:$I$209,8,0)</f>
        <v>0</v>
      </c>
      <c r="F17" s="160">
        <f>VLOOKUP($B17,Integrantes!$B$10:$I$209,7,0)</f>
        <v>0</v>
      </c>
      <c r="G17" s="160">
        <f>VLOOKUP($B17,Integrantes!$B$10:$I$209,8,0)</f>
        <v>0</v>
      </c>
      <c r="H17" s="349">
        <f t="shared" si="0"/>
        <v>0</v>
      </c>
      <c r="I17" s="350">
        <f>VLOOKUP($B17,Integrantes!$B$9:$I$41,2,0)</f>
        <v>0</v>
      </c>
      <c r="K17" s="260">
        <v>6</v>
      </c>
      <c r="L17" s="260">
        <f>VLOOKUP($K17,Integrantes!$B$10:$I$29,7,0)</f>
        <v>0</v>
      </c>
      <c r="M17" s="260">
        <f>VLOOKUP($K17,Integrantes!$B$10:$I$29,8,0)</f>
        <v>0</v>
      </c>
      <c r="O17" s="363">
        <v>7.6999999999999999E-2</v>
      </c>
    </row>
    <row r="18" spans="2:16" x14ac:dyDescent="0.25">
      <c r="B18" s="66">
        <f t="shared" si="1"/>
        <v>7</v>
      </c>
      <c r="C18" s="355"/>
      <c r="D18" s="160">
        <f t="shared" si="2"/>
        <v>1.61</v>
      </c>
      <c r="E18" s="160">
        <f>VLOOKUP($B18,Integrantes!$A$10:$I$209,8,0)</f>
        <v>0</v>
      </c>
      <c r="F18" s="160">
        <f>VLOOKUP($B18,Integrantes!$B$10:$I$209,7,0)</f>
        <v>0</v>
      </c>
      <c r="G18" s="160">
        <f>VLOOKUP($B18,Integrantes!$B$10:$I$209,8,0)</f>
        <v>0</v>
      </c>
      <c r="H18" s="349">
        <f t="shared" si="0"/>
        <v>0</v>
      </c>
      <c r="I18" s="350">
        <f>VLOOKUP($B18,Integrantes!$B$9:$I$41,2,0)</f>
        <v>0</v>
      </c>
      <c r="K18" s="260">
        <v>7</v>
      </c>
      <c r="L18" s="260">
        <f>VLOOKUP($K18,Integrantes!$B$10:$I$29,7,0)</f>
        <v>0</v>
      </c>
      <c r="M18" s="260">
        <f>VLOOKUP($K18,Integrantes!$B$10:$I$29,8,0)</f>
        <v>0</v>
      </c>
    </row>
    <row r="19" spans="2:16" x14ac:dyDescent="0.25">
      <c r="B19" s="66">
        <f t="shared" si="1"/>
        <v>8</v>
      </c>
      <c r="C19" s="355"/>
      <c r="D19" s="160">
        <f t="shared" si="2"/>
        <v>1.61</v>
      </c>
      <c r="E19" s="160">
        <f>VLOOKUP($B19,Integrantes!$A$10:$I$209,8,0)</f>
        <v>0</v>
      </c>
      <c r="F19" s="160">
        <f>VLOOKUP($B19,Integrantes!$B$10:$I$209,7,0)</f>
        <v>0</v>
      </c>
      <c r="G19" s="160">
        <f>VLOOKUP($B19,Integrantes!$B$10:$I$209,8,0)</f>
        <v>0</v>
      </c>
      <c r="H19" s="349">
        <f t="shared" si="0"/>
        <v>0</v>
      </c>
      <c r="I19" s="350">
        <f>VLOOKUP($B19,Integrantes!$B$9:$I$41,2,0)</f>
        <v>0</v>
      </c>
      <c r="K19" s="260">
        <v>8</v>
      </c>
      <c r="L19" s="260">
        <f>VLOOKUP($K19,Integrantes!$B$10:$I$29,7,0)</f>
        <v>0</v>
      </c>
      <c r="M19" s="260">
        <f>VLOOKUP($K19,Integrantes!$B$10:$I$29,8,0)</f>
        <v>0</v>
      </c>
    </row>
    <row r="20" spans="2:16" x14ac:dyDescent="0.25">
      <c r="B20" s="66">
        <f t="shared" si="1"/>
        <v>9</v>
      </c>
      <c r="C20" s="355"/>
      <c r="D20" s="160">
        <f t="shared" si="2"/>
        <v>1.61</v>
      </c>
      <c r="E20" s="160">
        <f>VLOOKUP($B20,Integrantes!$A$10:$I$209,8,0)</f>
        <v>0</v>
      </c>
      <c r="F20" s="160">
        <f>VLOOKUP($B20,Integrantes!$B$10:$I$209,7,0)</f>
        <v>0</v>
      </c>
      <c r="G20" s="160">
        <f>VLOOKUP($B20,Integrantes!$B$10:$I$209,8,0)</f>
        <v>0</v>
      </c>
      <c r="H20" s="349">
        <f t="shared" si="0"/>
        <v>0</v>
      </c>
      <c r="I20" s="350">
        <f>VLOOKUP($B20,Integrantes!$B$9:$I$41,2,0)</f>
        <v>0</v>
      </c>
      <c r="K20" s="260">
        <v>9</v>
      </c>
      <c r="L20" s="260">
        <f>VLOOKUP($K20,Integrantes!$B$10:$I$29,7,0)</f>
        <v>0</v>
      </c>
      <c r="M20" s="260">
        <f>VLOOKUP($K20,Integrantes!$B$10:$I$29,8,0)</f>
        <v>0</v>
      </c>
    </row>
    <row r="21" spans="2:16" ht="15.75" thickBot="1" x14ac:dyDescent="0.3">
      <c r="B21" s="66">
        <f t="shared" si="1"/>
        <v>10</v>
      </c>
      <c r="C21" s="355"/>
      <c r="D21" s="160">
        <f t="shared" si="2"/>
        <v>1.61</v>
      </c>
      <c r="E21" s="160">
        <f>VLOOKUP($B21,Integrantes!$A$10:$I$209,8,0)</f>
        <v>0</v>
      </c>
      <c r="F21" s="160">
        <f>VLOOKUP($B21,Integrantes!$B$10:$I$209,7,0)</f>
        <v>0</v>
      </c>
      <c r="G21" s="160">
        <f>VLOOKUP($B21,Integrantes!$B$10:$I$209,8,0)</f>
        <v>0</v>
      </c>
      <c r="H21" s="349">
        <f t="shared" si="0"/>
        <v>0</v>
      </c>
      <c r="I21" s="351">
        <f>VLOOKUP($B21,Integrantes!$B$9:$I$41,2,0)</f>
        <v>0</v>
      </c>
      <c r="K21" s="260">
        <v>10</v>
      </c>
      <c r="L21" s="260">
        <f>VLOOKUP($K21,Integrantes!$B$10:$I$29,7,0)</f>
        <v>0</v>
      </c>
      <c r="M21" s="260">
        <f>VLOOKUP($K21,Integrantes!$B$10:$I$29,8,0)</f>
        <v>0</v>
      </c>
    </row>
    <row r="22" spans="2:16" ht="16.5" thickTop="1" thickBot="1" x14ac:dyDescent="0.3">
      <c r="B22" s="155"/>
      <c r="C22" s="156" t="s">
        <v>709</v>
      </c>
      <c r="D22" s="156"/>
      <c r="E22" s="156"/>
      <c r="F22" s="157"/>
      <c r="G22" s="158"/>
      <c r="H22" s="159">
        <f>SUM(H12:H21)</f>
        <v>0</v>
      </c>
      <c r="I22" s="159">
        <f>COUNTIF(I12:I21,"&gt;"&amp;0)</f>
        <v>0</v>
      </c>
      <c r="K22" s="261" t="s">
        <v>673</v>
      </c>
      <c r="L22" s="262">
        <f>SUM(L12:L21)</f>
        <v>0</v>
      </c>
      <c r="M22" s="262">
        <f>SUM(M12:M21)</f>
        <v>0</v>
      </c>
    </row>
    <row r="23" spans="2:16" ht="8.25" customHeight="1" x14ac:dyDescent="0.25">
      <c r="L23" s="191"/>
      <c r="M23" s="191"/>
    </row>
    <row r="24" spans="2:16" ht="15.75" thickBot="1" x14ac:dyDescent="0.3">
      <c r="B24" s="5" t="s">
        <v>681</v>
      </c>
      <c r="C24" s="228" t="s">
        <v>1093</v>
      </c>
      <c r="L24" s="191"/>
    </row>
    <row r="25" spans="2:16" ht="15.75" thickBot="1" x14ac:dyDescent="0.3">
      <c r="B25" s="5" t="s">
        <v>708</v>
      </c>
      <c r="C25" s="5" t="s">
        <v>818</v>
      </c>
      <c r="E25" s="329" t="s">
        <v>947</v>
      </c>
      <c r="F25" s="164">
        <v>689454</v>
      </c>
      <c r="L25" s="191"/>
    </row>
    <row r="26" spans="2:16" ht="16.5" thickBot="1" x14ac:dyDescent="0.3">
      <c r="B26" s="95" t="s">
        <v>672</v>
      </c>
      <c r="C26" s="98" t="str">
        <f>"Máximo presupuesto Disponible VICEIN ( "&amp;I7&amp;" )Pts :"</f>
        <v>Máximo presupuesto Disponible VICEIN ( 0 )Pts :</v>
      </c>
      <c r="D26" s="96"/>
      <c r="E26" s="96"/>
      <c r="F26" s="298">
        <f>PS_Vicein</f>
        <v>1000000</v>
      </c>
      <c r="G26" s="162" t="s">
        <v>1094</v>
      </c>
      <c r="O26" s="5">
        <f>IFERROR(VLOOKUP(R7,RelaPts_Ps,2,0),0)*1000000</f>
        <v>0</v>
      </c>
    </row>
    <row r="27" spans="2:16" ht="9.75" customHeight="1" thickBot="1" x14ac:dyDescent="0.3"/>
    <row r="28" spans="2:16" ht="45.75" thickBot="1" x14ac:dyDescent="0.3">
      <c r="B28" s="168" t="s">
        <v>588</v>
      </c>
      <c r="C28" s="167" t="s">
        <v>1095</v>
      </c>
      <c r="D28" s="167" t="s">
        <v>677</v>
      </c>
      <c r="E28" s="167" t="str">
        <f>"Tipo de Vinculo 
"&amp;L40</f>
        <v xml:space="preserve">Tipo de Vinculo 
</v>
      </c>
      <c r="F28" s="169" t="s">
        <v>678</v>
      </c>
      <c r="G28" s="167" t="str">
        <f>G11</f>
        <v>Número Horas / Semanal</v>
      </c>
      <c r="H28" s="171" t="s">
        <v>679</v>
      </c>
      <c r="I28" s="163" t="s">
        <v>819</v>
      </c>
      <c r="K28" s="320" t="s">
        <v>896</v>
      </c>
      <c r="L28" s="303" t="s">
        <v>682</v>
      </c>
      <c r="M28" s="303" t="s">
        <v>683</v>
      </c>
      <c r="N28" s="303" t="s">
        <v>588</v>
      </c>
    </row>
    <row r="29" spans="2:16" ht="18.75" customHeight="1" thickTop="1" x14ac:dyDescent="0.25">
      <c r="B29" s="66">
        <v>1</v>
      </c>
      <c r="C29" s="230">
        <f t="shared" ref="C29:C41" si="3">SMLV</f>
        <v>689454</v>
      </c>
      <c r="D29" s="161">
        <f t="shared" ref="D29:D41" si="4">IFERROR(VLOOKUP(E29,Val_OPS,2,0),0)</f>
        <v>0</v>
      </c>
      <c r="E29" s="229"/>
      <c r="F29" s="166">
        <v>1</v>
      </c>
      <c r="G29" s="165">
        <v>1</v>
      </c>
      <c r="H29" s="347">
        <f t="shared" ref="H29:H41" si="5">INT(((C29*(1+IncSM)*D29)/40)*F29*G29)/IF(D29&gt;10,3.85,1)</f>
        <v>0</v>
      </c>
      <c r="I29" s="170"/>
      <c r="K29" s="299">
        <f>H29/F29</f>
        <v>0</v>
      </c>
      <c r="L29" s="302" t="s">
        <v>684</v>
      </c>
      <c r="M29" s="359">
        <v>2</v>
      </c>
      <c r="N29" s="304">
        <f>COUNTIF($E$29:$E$41,$L29)</f>
        <v>0</v>
      </c>
    </row>
    <row r="30" spans="2:16" x14ac:dyDescent="0.25">
      <c r="B30" s="66">
        <v>2</v>
      </c>
      <c r="C30" s="230">
        <f t="shared" si="3"/>
        <v>689454</v>
      </c>
      <c r="D30" s="161">
        <f t="shared" si="4"/>
        <v>0</v>
      </c>
      <c r="E30" s="229"/>
      <c r="F30" s="166">
        <v>1</v>
      </c>
      <c r="G30" s="165">
        <v>1</v>
      </c>
      <c r="H30" s="347">
        <f t="shared" si="5"/>
        <v>0</v>
      </c>
      <c r="I30" s="170"/>
      <c r="K30" s="299">
        <f>H30/F30</f>
        <v>0</v>
      </c>
      <c r="L30" s="302" t="s">
        <v>907</v>
      </c>
      <c r="M30" s="359">
        <v>3</v>
      </c>
      <c r="N30" s="304">
        <f t="shared" ref="N30:N36" si="6">COUNTIF($E$29:$E$41,$L30)</f>
        <v>0</v>
      </c>
      <c r="P30" s="191">
        <v>22276258</v>
      </c>
    </row>
    <row r="31" spans="2:16" x14ac:dyDescent="0.25">
      <c r="B31" s="66">
        <f>B30+1</f>
        <v>3</v>
      </c>
      <c r="C31" s="230">
        <f t="shared" si="3"/>
        <v>689454</v>
      </c>
      <c r="D31" s="161">
        <f t="shared" si="4"/>
        <v>0</v>
      </c>
      <c r="E31" s="267"/>
      <c r="F31" s="166">
        <v>1</v>
      </c>
      <c r="G31" s="165">
        <v>1</v>
      </c>
      <c r="H31" s="347">
        <f t="shared" si="5"/>
        <v>0</v>
      </c>
      <c r="I31" s="170"/>
      <c r="K31" s="299">
        <f>H32/F32</f>
        <v>0</v>
      </c>
      <c r="L31" s="302" t="s">
        <v>999</v>
      </c>
      <c r="M31" s="359">
        <v>5</v>
      </c>
      <c r="N31" s="304">
        <f t="shared" si="6"/>
        <v>0</v>
      </c>
      <c r="P31" s="191">
        <v>74254195</v>
      </c>
    </row>
    <row r="32" spans="2:16" x14ac:dyDescent="0.25">
      <c r="B32" s="66">
        <f>B31+1</f>
        <v>4</v>
      </c>
      <c r="C32" s="230">
        <f t="shared" si="3"/>
        <v>689454</v>
      </c>
      <c r="D32" s="161">
        <f t="shared" si="4"/>
        <v>0</v>
      </c>
      <c r="E32" s="229"/>
      <c r="F32" s="166">
        <v>1</v>
      </c>
      <c r="G32" s="165">
        <v>1</v>
      </c>
      <c r="H32" s="347">
        <f t="shared" si="5"/>
        <v>0</v>
      </c>
      <c r="I32" s="170"/>
      <c r="K32" s="299">
        <f>H33/F33</f>
        <v>0</v>
      </c>
      <c r="L32" s="302" t="s">
        <v>1096</v>
      </c>
      <c r="M32" s="359">
        <v>7</v>
      </c>
      <c r="N32" s="304">
        <f t="shared" si="6"/>
        <v>0</v>
      </c>
      <c r="P32" s="191">
        <v>103955874</v>
      </c>
    </row>
    <row r="33" spans="2:17" x14ac:dyDescent="0.25">
      <c r="B33" s="66">
        <f>B32+1</f>
        <v>5</v>
      </c>
      <c r="C33" s="230">
        <f t="shared" si="3"/>
        <v>689454</v>
      </c>
      <c r="D33" s="161">
        <f t="shared" si="4"/>
        <v>0</v>
      </c>
      <c r="E33" s="229"/>
      <c r="F33" s="166">
        <v>1</v>
      </c>
      <c r="G33" s="165">
        <v>1</v>
      </c>
      <c r="H33" s="347">
        <f t="shared" si="5"/>
        <v>0</v>
      </c>
      <c r="I33" s="170"/>
      <c r="K33" s="299">
        <f>H31/F31</f>
        <v>0</v>
      </c>
      <c r="L33" s="302" t="s">
        <v>685</v>
      </c>
      <c r="M33" s="359">
        <v>3.5</v>
      </c>
      <c r="N33" s="304">
        <f t="shared" si="6"/>
        <v>0</v>
      </c>
      <c r="P33" s="191"/>
    </row>
    <row r="34" spans="2:17" x14ac:dyDescent="0.25">
      <c r="B34" s="66">
        <f>B33+1</f>
        <v>6</v>
      </c>
      <c r="C34" s="230">
        <f t="shared" si="3"/>
        <v>689454</v>
      </c>
      <c r="D34" s="161">
        <f t="shared" si="4"/>
        <v>0</v>
      </c>
      <c r="E34" s="229"/>
      <c r="F34" s="166">
        <v>1</v>
      </c>
      <c r="G34" s="165">
        <v>1</v>
      </c>
      <c r="H34" s="347">
        <f t="shared" si="5"/>
        <v>0</v>
      </c>
      <c r="I34" s="170"/>
      <c r="K34" s="299">
        <f>H33/F33</f>
        <v>0</v>
      </c>
      <c r="L34" s="302" t="s">
        <v>1097</v>
      </c>
      <c r="M34" s="359">
        <v>4</v>
      </c>
      <c r="N34" s="304">
        <f t="shared" si="6"/>
        <v>0</v>
      </c>
      <c r="P34" s="191"/>
    </row>
    <row r="35" spans="2:17" x14ac:dyDescent="0.25">
      <c r="B35" s="66">
        <f t="shared" ref="B35:B41" si="7">B34+1</f>
        <v>7</v>
      </c>
      <c r="C35" s="230">
        <f t="shared" si="3"/>
        <v>689454</v>
      </c>
      <c r="D35" s="161">
        <f t="shared" si="4"/>
        <v>0</v>
      </c>
      <c r="E35" s="229"/>
      <c r="F35" s="166">
        <v>1</v>
      </c>
      <c r="G35" s="165">
        <v>1</v>
      </c>
      <c r="H35" s="347">
        <f t="shared" si="5"/>
        <v>0</v>
      </c>
      <c r="I35" s="170"/>
      <c r="K35" s="299">
        <f>H34/F34</f>
        <v>0</v>
      </c>
      <c r="L35" s="302" t="s">
        <v>1098</v>
      </c>
      <c r="M35" s="359">
        <v>4.5</v>
      </c>
      <c r="N35" s="304">
        <f t="shared" si="6"/>
        <v>0</v>
      </c>
      <c r="P35" s="191"/>
    </row>
    <row r="36" spans="2:17" x14ac:dyDescent="0.25">
      <c r="B36" s="66">
        <f t="shared" si="7"/>
        <v>8</v>
      </c>
      <c r="C36" s="230">
        <f t="shared" si="3"/>
        <v>689454</v>
      </c>
      <c r="D36" s="161">
        <f t="shared" si="4"/>
        <v>0</v>
      </c>
      <c r="E36" s="229"/>
      <c r="F36" s="166">
        <v>1</v>
      </c>
      <c r="G36" s="165">
        <v>1</v>
      </c>
      <c r="H36" s="347">
        <f t="shared" si="5"/>
        <v>0</v>
      </c>
      <c r="I36" s="170"/>
      <c r="K36" s="299">
        <f>H35/F35</f>
        <v>0</v>
      </c>
      <c r="L36" s="302" t="s">
        <v>909</v>
      </c>
      <c r="M36" s="359">
        <v>5.5</v>
      </c>
      <c r="N36" s="304">
        <f t="shared" si="6"/>
        <v>0</v>
      </c>
      <c r="O36" s="71" t="str">
        <f>H7</f>
        <v>INV</v>
      </c>
      <c r="P36" s="191"/>
      <c r="Q36" s="191"/>
    </row>
    <row r="37" spans="2:17" x14ac:dyDescent="0.25">
      <c r="B37" s="66">
        <f t="shared" si="7"/>
        <v>9</v>
      </c>
      <c r="C37" s="230">
        <f t="shared" si="3"/>
        <v>689454</v>
      </c>
      <c r="D37" s="161">
        <f t="shared" si="4"/>
        <v>0</v>
      </c>
      <c r="E37" s="229"/>
      <c r="F37" s="166">
        <v>1</v>
      </c>
      <c r="G37" s="165">
        <v>1</v>
      </c>
      <c r="H37" s="347">
        <f t="shared" si="5"/>
        <v>0</v>
      </c>
      <c r="I37" s="170"/>
      <c r="K37" s="299">
        <f>H40/F40</f>
        <v>0</v>
      </c>
      <c r="L37" s="302" t="s">
        <v>796</v>
      </c>
      <c r="M37" s="359">
        <v>0</v>
      </c>
      <c r="N37" s="304">
        <v>0</v>
      </c>
      <c r="P37" s="191"/>
      <c r="Q37" s="191"/>
    </row>
    <row r="38" spans="2:17" x14ac:dyDescent="0.25">
      <c r="B38" s="66">
        <f t="shared" si="7"/>
        <v>10</v>
      </c>
      <c r="C38" s="230">
        <f t="shared" si="3"/>
        <v>689454</v>
      </c>
      <c r="D38" s="161">
        <f t="shared" si="4"/>
        <v>0</v>
      </c>
      <c r="E38" s="229"/>
      <c r="F38" s="166">
        <v>1</v>
      </c>
      <c r="G38" s="165">
        <v>1</v>
      </c>
      <c r="H38" s="347">
        <f t="shared" si="5"/>
        <v>0</v>
      </c>
      <c r="I38" s="170"/>
      <c r="K38" s="299"/>
      <c r="N38" s="297"/>
      <c r="P38" s="191"/>
    </row>
    <row r="39" spans="2:17" x14ac:dyDescent="0.25">
      <c r="B39" s="66">
        <f t="shared" si="7"/>
        <v>11</v>
      </c>
      <c r="C39" s="230">
        <f t="shared" si="3"/>
        <v>689454</v>
      </c>
      <c r="D39" s="161">
        <f t="shared" si="4"/>
        <v>0</v>
      </c>
      <c r="E39" s="229"/>
      <c r="F39" s="166">
        <v>1</v>
      </c>
      <c r="G39" s="165">
        <v>1</v>
      </c>
      <c r="H39" s="347">
        <f t="shared" si="5"/>
        <v>0</v>
      </c>
      <c r="I39" s="170"/>
      <c r="K39" s="299"/>
      <c r="L39" s="290" t="s">
        <v>1089</v>
      </c>
      <c r="N39" s="297"/>
      <c r="P39" s="191"/>
    </row>
    <row r="40" spans="2:17" x14ac:dyDescent="0.25">
      <c r="B40" s="66">
        <f t="shared" si="7"/>
        <v>12</v>
      </c>
      <c r="C40" s="230">
        <f t="shared" si="3"/>
        <v>689454</v>
      </c>
      <c r="D40" s="161">
        <f t="shared" si="4"/>
        <v>0</v>
      </c>
      <c r="E40" s="229"/>
      <c r="F40" s="166">
        <v>1</v>
      </c>
      <c r="G40" s="165">
        <v>1</v>
      </c>
      <c r="H40" s="347">
        <f t="shared" si="5"/>
        <v>0</v>
      </c>
      <c r="I40" s="170"/>
      <c r="K40" s="299"/>
      <c r="L40" s="5" t="str">
        <f>IF(AND(N32&gt;0,O36="INV"),"Asistente Graduado No Va","")</f>
        <v/>
      </c>
      <c r="N40" s="297"/>
      <c r="P40" s="191"/>
    </row>
    <row r="41" spans="2:17" ht="15.75" thickBot="1" x14ac:dyDescent="0.3">
      <c r="B41" s="66">
        <f t="shared" si="7"/>
        <v>13</v>
      </c>
      <c r="C41" s="230">
        <f t="shared" si="3"/>
        <v>689454</v>
      </c>
      <c r="D41" s="161">
        <f t="shared" si="4"/>
        <v>0</v>
      </c>
      <c r="E41" s="229"/>
      <c r="F41" s="166">
        <v>1</v>
      </c>
      <c r="G41" s="165">
        <v>1</v>
      </c>
      <c r="H41" s="347">
        <f t="shared" si="5"/>
        <v>0</v>
      </c>
      <c r="I41" s="170"/>
      <c r="K41" s="299"/>
      <c r="N41" s="297"/>
      <c r="P41" s="191"/>
    </row>
    <row r="42" spans="2:17" ht="16.5" thickTop="1" thickBot="1" x14ac:dyDescent="0.3">
      <c r="B42" s="155"/>
      <c r="C42" s="156" t="s">
        <v>710</v>
      </c>
      <c r="D42" s="156"/>
      <c r="E42" s="156"/>
      <c r="F42" s="157"/>
      <c r="G42" s="158"/>
      <c r="H42" s="348">
        <f>SUM(H29:H41)</f>
        <v>0</v>
      </c>
      <c r="I42" s="159">
        <f>SUM(I29:I41)</f>
        <v>0</v>
      </c>
      <c r="P42" s="191"/>
      <c r="Q42" s="297"/>
    </row>
    <row r="43" spans="2:17" x14ac:dyDescent="0.25">
      <c r="B43" s="5" t="str">
        <f>"* Se incrementa un "&amp;TEXT(IncSM,"#,#%") &amp;" proyectado para el año 2016."</f>
        <v>* Se incrementa un 7,7% proyectado para el año 2016.</v>
      </c>
      <c r="L43" s="299" t="s">
        <v>1099</v>
      </c>
      <c r="N43" s="297">
        <f>IF(AND(N36&gt;0,NOT(O36="IMP")),1,0)</f>
        <v>0</v>
      </c>
      <c r="P43" s="191"/>
    </row>
    <row r="44" spans="2:17" x14ac:dyDescent="0.25">
      <c r="N44" s="300"/>
      <c r="P44" s="191"/>
    </row>
    <row r="45" spans="2:17" x14ac:dyDescent="0.25">
      <c r="P45" s="191"/>
    </row>
    <row r="46" spans="2:17" ht="18" customHeight="1" x14ac:dyDescent="0.25">
      <c r="B46" s="9" t="s">
        <v>869</v>
      </c>
      <c r="C46" s="10" t="s">
        <v>983</v>
      </c>
      <c r="D46" s="10"/>
      <c r="E46" s="11"/>
      <c r="F46" s="11"/>
      <c r="G46" s="362" t="s">
        <v>998</v>
      </c>
      <c r="H46" s="284">
        <f>Integrantes!H7</f>
        <v>0</v>
      </c>
      <c r="I46" s="284" t="str">
        <f>Integrantes!I7</f>
        <v>INV</v>
      </c>
      <c r="P46" s="330">
        <f>SUM(N29,N33:N36)</f>
        <v>0</v>
      </c>
    </row>
    <row r="47" spans="2:17" ht="15.75" thickBot="1" x14ac:dyDescent="0.3">
      <c r="N47" s="5" t="s">
        <v>948</v>
      </c>
      <c r="P47" s="330">
        <f>SUM(N31)</f>
        <v>0</v>
      </c>
    </row>
    <row r="48" spans="2:17" ht="29.25" customHeight="1" x14ac:dyDescent="0.25">
      <c r="C48" s="600" t="str">
        <f>"Proyecto títulado : "&amp;Datos_Generales!D10</f>
        <v xml:space="preserve">Proyecto títulado : </v>
      </c>
      <c r="D48" s="601"/>
      <c r="E48" s="601"/>
      <c r="F48" s="601"/>
      <c r="G48" s="601"/>
      <c r="H48" s="601"/>
      <c r="I48" s="602"/>
      <c r="N48" s="5" t="s">
        <v>949</v>
      </c>
      <c r="P48" s="330">
        <f>SUM(N37:N40)</f>
        <v>0</v>
      </c>
    </row>
    <row r="49" spans="2:15" ht="15.75" thickBot="1" x14ac:dyDescent="0.3">
      <c r="C49" s="346" t="s">
        <v>1100</v>
      </c>
      <c r="D49" s="603">
        <f>Datos_Generales!E12</f>
        <v>0</v>
      </c>
      <c r="E49" s="603"/>
      <c r="F49" s="603"/>
      <c r="G49" s="603"/>
      <c r="H49" s="603"/>
      <c r="I49" s="604"/>
      <c r="L49" s="71" t="s">
        <v>1101</v>
      </c>
      <c r="N49" s="5" t="s">
        <v>950</v>
      </c>
    </row>
    <row r="50" spans="2:15" ht="15.75" thickBot="1" x14ac:dyDescent="0.3">
      <c r="C50" s="5" t="s">
        <v>1102</v>
      </c>
      <c r="L50" s="72">
        <v>500000000</v>
      </c>
    </row>
    <row r="51" spans="2:15" ht="15.75" thickBot="1" x14ac:dyDescent="0.3">
      <c r="B51" s="63" t="s">
        <v>588</v>
      </c>
      <c r="C51" s="64" t="s">
        <v>660</v>
      </c>
      <c r="D51" s="64" t="s">
        <v>984</v>
      </c>
      <c r="E51" s="605" t="s">
        <v>601</v>
      </c>
      <c r="F51" s="606"/>
      <c r="G51" s="64" t="s">
        <v>662</v>
      </c>
      <c r="H51" s="64" t="s">
        <v>816</v>
      </c>
      <c r="I51" s="65" t="s">
        <v>663</v>
      </c>
    </row>
    <row r="52" spans="2:15" s="357" customFormat="1" ht="30" customHeight="1" thickTop="1" x14ac:dyDescent="0.25">
      <c r="B52" s="42">
        <v>1</v>
      </c>
      <c r="C52" s="376" t="s">
        <v>651</v>
      </c>
      <c r="D52" s="68">
        <v>1</v>
      </c>
      <c r="E52" s="596"/>
      <c r="F52" s="597"/>
      <c r="G52" s="375">
        <f>H42</f>
        <v>0</v>
      </c>
      <c r="H52" s="375">
        <f>H22</f>
        <v>0</v>
      </c>
      <c r="I52" s="67"/>
      <c r="K52" s="5"/>
      <c r="L52" s="5"/>
      <c r="M52" s="5"/>
      <c r="N52" s="5"/>
      <c r="O52" s="5"/>
    </row>
    <row r="53" spans="2:15" s="357" customFormat="1" ht="30" customHeight="1" x14ac:dyDescent="0.25">
      <c r="B53" s="49">
        <v>2</v>
      </c>
      <c r="C53" s="93"/>
      <c r="D53" s="68">
        <v>1</v>
      </c>
      <c r="E53" s="596"/>
      <c r="F53" s="597"/>
      <c r="G53" s="69"/>
      <c r="H53" s="69"/>
      <c r="I53" s="67"/>
      <c r="L53" s="357" t="s">
        <v>664</v>
      </c>
    </row>
    <row r="54" spans="2:15" s="357" customFormat="1" ht="30" customHeight="1" x14ac:dyDescent="0.25">
      <c r="B54" s="49">
        <v>3</v>
      </c>
      <c r="C54" s="93"/>
      <c r="D54" s="68">
        <v>1</v>
      </c>
      <c r="E54" s="596"/>
      <c r="F54" s="597"/>
      <c r="G54" s="69"/>
      <c r="H54" s="69"/>
      <c r="I54" s="70"/>
      <c r="L54" s="361" t="s">
        <v>842</v>
      </c>
    </row>
    <row r="55" spans="2:15" s="357" customFormat="1" ht="30" customHeight="1" x14ac:dyDescent="0.25">
      <c r="B55" s="49">
        <v>4</v>
      </c>
      <c r="C55" s="93"/>
      <c r="D55" s="68">
        <v>1</v>
      </c>
      <c r="E55" s="596"/>
      <c r="F55" s="597"/>
      <c r="G55" s="69"/>
      <c r="H55" s="69"/>
      <c r="I55" s="70"/>
      <c r="L55" s="256" t="s">
        <v>648</v>
      </c>
      <c r="M55" s="254" t="s">
        <v>665</v>
      </c>
      <c r="N55" s="255" t="s">
        <v>824</v>
      </c>
      <c r="O55" s="254" t="s">
        <v>674</v>
      </c>
    </row>
    <row r="56" spans="2:15" s="357" customFormat="1" ht="30" customHeight="1" x14ac:dyDescent="0.25">
      <c r="B56" s="49">
        <v>5</v>
      </c>
      <c r="C56" s="93"/>
      <c r="D56" s="68">
        <v>1</v>
      </c>
      <c r="E56" s="596"/>
      <c r="F56" s="597"/>
      <c r="G56" s="69"/>
      <c r="H56" s="69"/>
      <c r="I56" s="70"/>
      <c r="L56" s="99" t="s">
        <v>651</v>
      </c>
      <c r="M56" s="100">
        <f>K86</f>
        <v>1</v>
      </c>
      <c r="N56" s="102">
        <f t="shared" ref="N56:N64" si="8">F85</f>
        <v>0</v>
      </c>
      <c r="O56" s="103">
        <f t="shared" ref="O56:O64" si="9">D85</f>
        <v>0</v>
      </c>
    </row>
    <row r="57" spans="2:15" s="357" customFormat="1" ht="30" customHeight="1" x14ac:dyDescent="0.25">
      <c r="B57" s="49">
        <v>6</v>
      </c>
      <c r="C57" s="93"/>
      <c r="D57" s="68">
        <v>1</v>
      </c>
      <c r="E57" s="596"/>
      <c r="F57" s="597"/>
      <c r="G57" s="69"/>
      <c r="H57" s="69"/>
      <c r="I57" s="70"/>
      <c r="L57" s="99" t="s">
        <v>652</v>
      </c>
      <c r="M57" s="100">
        <f>K87</f>
        <v>1</v>
      </c>
      <c r="N57" s="102">
        <f t="shared" si="8"/>
        <v>0</v>
      </c>
      <c r="O57" s="103">
        <f t="shared" si="9"/>
        <v>0</v>
      </c>
    </row>
    <row r="58" spans="2:15" s="357" customFormat="1" ht="30" customHeight="1" x14ac:dyDescent="0.25">
      <c r="B58" s="49">
        <v>7</v>
      </c>
      <c r="C58" s="93"/>
      <c r="D58" s="68">
        <v>1</v>
      </c>
      <c r="E58" s="596"/>
      <c r="F58" s="597"/>
      <c r="G58" s="69"/>
      <c r="H58" s="69"/>
      <c r="I58" s="70"/>
      <c r="L58" s="99" t="s">
        <v>79</v>
      </c>
      <c r="M58" s="100">
        <f>K88</f>
        <v>1</v>
      </c>
      <c r="N58" s="102">
        <f t="shared" si="8"/>
        <v>0</v>
      </c>
      <c r="O58" s="103">
        <f t="shared" si="9"/>
        <v>0</v>
      </c>
    </row>
    <row r="59" spans="2:15" s="357" customFormat="1" ht="30" customHeight="1" x14ac:dyDescent="0.25">
      <c r="B59" s="49">
        <v>8</v>
      </c>
      <c r="C59" s="93"/>
      <c r="D59" s="68">
        <v>1</v>
      </c>
      <c r="E59" s="596"/>
      <c r="F59" s="597"/>
      <c r="G59" s="69"/>
      <c r="H59" s="69"/>
      <c r="I59" s="70"/>
      <c r="L59" s="99" t="s">
        <v>327</v>
      </c>
      <c r="M59" s="100">
        <f>K89</f>
        <v>1</v>
      </c>
      <c r="N59" s="102">
        <f t="shared" si="8"/>
        <v>0</v>
      </c>
      <c r="O59" s="103">
        <f t="shared" si="9"/>
        <v>0</v>
      </c>
    </row>
    <row r="60" spans="2:15" s="357" customFormat="1" ht="30" customHeight="1" x14ac:dyDescent="0.25">
      <c r="B60" s="49">
        <v>9</v>
      </c>
      <c r="C60" s="93"/>
      <c r="D60" s="68">
        <v>1</v>
      </c>
      <c r="E60" s="596"/>
      <c r="F60" s="597"/>
      <c r="G60" s="69"/>
      <c r="H60" s="69"/>
      <c r="I60" s="70"/>
      <c r="L60" s="99" t="s">
        <v>653</v>
      </c>
      <c r="M60" s="100">
        <v>0.1</v>
      </c>
      <c r="N60" s="102">
        <f t="shared" si="8"/>
        <v>0</v>
      </c>
      <c r="O60" s="103">
        <f t="shared" si="9"/>
        <v>0</v>
      </c>
    </row>
    <row r="61" spans="2:15" s="357" customFormat="1" ht="30" customHeight="1" x14ac:dyDescent="0.25">
      <c r="B61" s="49">
        <v>10</v>
      </c>
      <c r="C61" s="93"/>
      <c r="D61" s="68">
        <v>1</v>
      </c>
      <c r="E61" s="596"/>
      <c r="F61" s="597"/>
      <c r="G61" s="69"/>
      <c r="H61" s="69"/>
      <c r="I61" s="70"/>
      <c r="L61" s="99" t="s">
        <v>654</v>
      </c>
      <c r="M61" s="100">
        <f>K91</f>
        <v>1</v>
      </c>
      <c r="N61" s="102">
        <f t="shared" si="8"/>
        <v>0</v>
      </c>
      <c r="O61" s="103">
        <f t="shared" si="9"/>
        <v>0</v>
      </c>
    </row>
    <row r="62" spans="2:15" s="357" customFormat="1" ht="30" customHeight="1" x14ac:dyDescent="0.25">
      <c r="B62" s="49">
        <v>11</v>
      </c>
      <c r="C62" s="93"/>
      <c r="D62" s="68">
        <v>1</v>
      </c>
      <c r="E62" s="596"/>
      <c r="F62" s="597"/>
      <c r="G62" s="69"/>
      <c r="H62" s="69"/>
      <c r="I62" s="70"/>
      <c r="L62" s="99" t="s">
        <v>985</v>
      </c>
      <c r="M62" s="100">
        <f>K92</f>
        <v>1</v>
      </c>
      <c r="N62" s="102">
        <f t="shared" si="8"/>
        <v>0</v>
      </c>
      <c r="O62" s="103">
        <f t="shared" si="9"/>
        <v>0</v>
      </c>
    </row>
    <row r="63" spans="2:15" s="357" customFormat="1" ht="30" customHeight="1" x14ac:dyDescent="0.25">
      <c r="B63" s="49">
        <v>12</v>
      </c>
      <c r="C63" s="93"/>
      <c r="D63" s="68">
        <v>1</v>
      </c>
      <c r="E63" s="596"/>
      <c r="F63" s="597"/>
      <c r="G63" s="69"/>
      <c r="H63" s="69"/>
      <c r="I63" s="70"/>
      <c r="L63" s="99" t="s">
        <v>1103</v>
      </c>
      <c r="M63" s="100">
        <f>K93</f>
        <v>0.02</v>
      </c>
      <c r="N63" s="102">
        <f t="shared" si="8"/>
        <v>0</v>
      </c>
      <c r="O63" s="103">
        <f t="shared" si="9"/>
        <v>0</v>
      </c>
    </row>
    <row r="64" spans="2:15" s="357" customFormat="1" ht="30" customHeight="1" x14ac:dyDescent="0.25">
      <c r="B64" s="49">
        <v>13</v>
      </c>
      <c r="C64" s="93"/>
      <c r="D64" s="68">
        <v>1</v>
      </c>
      <c r="E64" s="596"/>
      <c r="F64" s="597"/>
      <c r="G64" s="69"/>
      <c r="H64" s="69"/>
      <c r="I64" s="70"/>
      <c r="L64" s="99" t="s">
        <v>888</v>
      </c>
      <c r="M64" s="100">
        <f>K94</f>
        <v>0.15</v>
      </c>
      <c r="N64" s="102">
        <f t="shared" si="8"/>
        <v>0</v>
      </c>
      <c r="O64" s="103">
        <f t="shared" si="9"/>
        <v>0</v>
      </c>
    </row>
    <row r="65" spans="2:15" s="357" customFormat="1" ht="30" customHeight="1" x14ac:dyDescent="0.25">
      <c r="B65" s="49">
        <v>14</v>
      </c>
      <c r="C65" s="93"/>
      <c r="D65" s="68">
        <v>1</v>
      </c>
      <c r="E65" s="596"/>
      <c r="F65" s="597"/>
      <c r="G65" s="69"/>
      <c r="H65" s="69"/>
      <c r="I65" s="70"/>
      <c r="L65" s="101" t="s">
        <v>823</v>
      </c>
      <c r="M65" s="100">
        <v>1</v>
      </c>
      <c r="N65" s="102">
        <f>SUM(N56:N63)</f>
        <v>0</v>
      </c>
      <c r="O65" s="103"/>
    </row>
    <row r="66" spans="2:15" s="357" customFormat="1" ht="30" customHeight="1" x14ac:dyDescent="0.25">
      <c r="B66" s="49">
        <v>15</v>
      </c>
      <c r="C66" s="93"/>
      <c r="D66" s="68">
        <v>1</v>
      </c>
      <c r="E66" s="596"/>
      <c r="F66" s="597"/>
      <c r="G66" s="69"/>
      <c r="H66" s="69"/>
      <c r="I66" s="70"/>
    </row>
    <row r="67" spans="2:15" ht="16.5" thickBot="1" x14ac:dyDescent="0.3">
      <c r="B67" s="73"/>
      <c r="C67" s="74"/>
      <c r="D67" s="75"/>
      <c r="E67" s="598"/>
      <c r="F67" s="599"/>
      <c r="G67" s="76"/>
      <c r="H67" s="76"/>
      <c r="I67" s="77"/>
      <c r="K67" s="357"/>
      <c r="L67" s="357"/>
      <c r="M67" s="357"/>
      <c r="N67" s="357"/>
      <c r="O67" s="357"/>
    </row>
    <row r="68" spans="2:15" ht="16.5" thickTop="1" thickBot="1" x14ac:dyDescent="0.3">
      <c r="B68" s="78"/>
      <c r="C68" s="79" t="s">
        <v>711</v>
      </c>
      <c r="D68" s="80"/>
      <c r="E68" s="79"/>
      <c r="F68" s="282">
        <f>SUM(G68:I68)</f>
        <v>0</v>
      </c>
      <c r="G68" s="81">
        <f>SUM(G52:G67)</f>
        <v>0</v>
      </c>
      <c r="H68" s="81">
        <f>SUM(H52:H67)</f>
        <v>0</v>
      </c>
      <c r="I68" s="82">
        <f>SUM(I52:I67)</f>
        <v>0</v>
      </c>
    </row>
    <row r="69" spans="2:15" x14ac:dyDescent="0.25">
      <c r="E69" s="354" t="s">
        <v>1104</v>
      </c>
      <c r="F69" s="354"/>
      <c r="G69" s="369">
        <f>SUMIF($D$52:$D$67,1,$G$52:$G$67)</f>
        <v>0</v>
      </c>
      <c r="H69" s="370">
        <f>SUMIF($D$52:$D$67,1,$H$52:$H$67)</f>
        <v>0</v>
      </c>
      <c r="I69" s="371">
        <f>SUMIF($D$52:$D$67,1,$I$52:$I$67)</f>
        <v>0</v>
      </c>
    </row>
    <row r="70" spans="2:15" ht="15.75" thickBot="1" x14ac:dyDescent="0.3">
      <c r="B70" s="377"/>
      <c r="C70" s="377"/>
      <c r="D70" s="377"/>
      <c r="E70" s="354" t="s">
        <v>1105</v>
      </c>
      <c r="G70" s="372">
        <f>SUMIF($D$52:$D$67,2,$G$52:$G$67)</f>
        <v>0</v>
      </c>
      <c r="H70" s="373">
        <f t="shared" ref="H70" si="10">SUMIF($D$52:$D$67,1,$H$52:$H$67)</f>
        <v>0</v>
      </c>
      <c r="I70" s="374">
        <f t="shared" ref="I70" si="11">SUMIF($D$52:$D$67,1,$I$52:$I$67)</f>
        <v>0</v>
      </c>
    </row>
    <row r="71" spans="2:15" ht="21" customHeight="1" thickTop="1" x14ac:dyDescent="0.25">
      <c r="B71" s="378" t="s">
        <v>1090</v>
      </c>
    </row>
    <row r="72" spans="2:15" ht="21" customHeight="1" x14ac:dyDescent="0.25"/>
    <row r="73" spans="2:15" ht="14.25" customHeight="1" x14ac:dyDescent="0.25"/>
    <row r="74" spans="2:15" ht="108.75" customHeight="1" x14ac:dyDescent="0.25"/>
    <row r="75" spans="2:15" ht="14.25" customHeight="1" x14ac:dyDescent="0.25"/>
    <row r="76" spans="2:15" ht="14.25" customHeight="1" x14ac:dyDescent="0.25"/>
    <row r="77" spans="2:15" ht="14.25" customHeight="1" thickBot="1" x14ac:dyDescent="0.3">
      <c r="B77" s="5" t="s">
        <v>996</v>
      </c>
      <c r="C77" s="5" t="s">
        <v>997</v>
      </c>
    </row>
    <row r="78" spans="2:15" ht="14.25" customHeight="1" x14ac:dyDescent="0.25">
      <c r="C78" s="600" t="str">
        <f>"Proyecto títulado : "&amp;Datos_Generales!D40</f>
        <v xml:space="preserve">Proyecto títulado : </v>
      </c>
      <c r="D78" s="601"/>
      <c r="E78" s="601"/>
      <c r="F78" s="601"/>
      <c r="G78" s="601"/>
      <c r="H78" s="601"/>
      <c r="I78" s="602"/>
    </row>
    <row r="79" spans="2:15" ht="14.25" customHeight="1" thickBot="1" x14ac:dyDescent="0.3">
      <c r="C79" s="346" t="s">
        <v>1100</v>
      </c>
      <c r="D79" s="603">
        <f>Datos_Generales!E42</f>
        <v>0</v>
      </c>
      <c r="E79" s="603"/>
      <c r="F79" s="603"/>
      <c r="G79" s="603"/>
      <c r="H79" s="603"/>
      <c r="I79" s="604"/>
    </row>
    <row r="80" spans="2:15" ht="14.25" customHeight="1" x14ac:dyDescent="0.25"/>
    <row r="81" spans="2:14" ht="14.25" customHeight="1" x14ac:dyDescent="0.25">
      <c r="B81" s="9" t="s">
        <v>870</v>
      </c>
      <c r="C81" s="10" t="s">
        <v>1106</v>
      </c>
      <c r="D81" s="10"/>
      <c r="E81" s="11"/>
      <c r="F81" s="11"/>
      <c r="G81" s="11"/>
      <c r="H81" s="284"/>
      <c r="I81" s="284"/>
    </row>
    <row r="82" spans="2:14" ht="14.25" customHeight="1" x14ac:dyDescent="0.25"/>
    <row r="83" spans="2:14" ht="14.25" customHeight="1" thickBot="1" x14ac:dyDescent="0.3"/>
    <row r="84" spans="2:14" ht="45.75" thickBot="1" x14ac:dyDescent="0.3">
      <c r="B84" s="192" t="s">
        <v>588</v>
      </c>
      <c r="C84" s="607" t="s">
        <v>648</v>
      </c>
      <c r="D84" s="607"/>
      <c r="E84" s="608"/>
      <c r="F84" s="194" t="s">
        <v>852</v>
      </c>
      <c r="G84" s="167" t="s">
        <v>798</v>
      </c>
      <c r="H84" s="167" t="s">
        <v>797</v>
      </c>
      <c r="I84" s="193" t="s">
        <v>649</v>
      </c>
    </row>
    <row r="85" spans="2:14" ht="15" customHeight="1" thickTop="1" x14ac:dyDescent="0.25">
      <c r="B85" s="42">
        <v>1</v>
      </c>
      <c r="C85" s="43" t="s">
        <v>651</v>
      </c>
      <c r="D85" s="51">
        <f t="shared" ref="D85:D93" si="12">IFERROR(F85/$E$99,0)</f>
        <v>0</v>
      </c>
      <c r="E85" s="44">
        <f>D85</f>
        <v>0</v>
      </c>
      <c r="F85" s="45">
        <f>H42</f>
        <v>0</v>
      </c>
      <c r="G85" s="46">
        <f>H22</f>
        <v>0</v>
      </c>
      <c r="H85" s="46">
        <f t="shared" ref="H85:H98" si="13">SUMIF($C$52:$C$68,$C85,$I$52:$I$68)</f>
        <v>0</v>
      </c>
      <c r="I85" s="47">
        <f>SUM(F85:H85)</f>
        <v>0</v>
      </c>
      <c r="K85" s="257" t="s">
        <v>650</v>
      </c>
      <c r="L85" s="258" t="str">
        <f>Productos!$J$7</f>
        <v>INV</v>
      </c>
      <c r="M85" s="257" t="s">
        <v>820</v>
      </c>
      <c r="N85" s="257" t="s">
        <v>21</v>
      </c>
    </row>
    <row r="86" spans="2:14" ht="15.75" x14ac:dyDescent="0.25">
      <c r="B86" s="49">
        <f>B85+1</f>
        <v>2</v>
      </c>
      <c r="C86" s="50" t="s">
        <v>652</v>
      </c>
      <c r="D86" s="51">
        <f t="shared" si="12"/>
        <v>0</v>
      </c>
      <c r="E86" s="44">
        <f t="shared" ref="E86:E93" si="14">D86</f>
        <v>0</v>
      </c>
      <c r="F86" s="45">
        <f t="shared" ref="F86:F93" si="15">SUMIF($C$52:$C$68,$C86,$G$52:$G$68)</f>
        <v>0</v>
      </c>
      <c r="G86" s="52">
        <f t="shared" ref="G86:G98" si="16">SUMIF($C$52:$C$68,$C86,$H$52:$H$68)</f>
        <v>0</v>
      </c>
      <c r="H86" s="52">
        <f t="shared" si="13"/>
        <v>0</v>
      </c>
      <c r="I86" s="53">
        <f t="shared" ref="I86:I98" si="17">SUM(F86:H86)</f>
        <v>0</v>
      </c>
      <c r="K86" s="48">
        <f t="shared" ref="K86:K94" si="18">IFERROR(IF($L$85="PIC",$N86,$M86),0)</f>
        <v>1</v>
      </c>
      <c r="L86" s="8" t="s">
        <v>651</v>
      </c>
      <c r="M86" s="48">
        <v>1</v>
      </c>
      <c r="N86" s="48">
        <v>0</v>
      </c>
    </row>
    <row r="87" spans="2:14" ht="15.75" x14ac:dyDescent="0.25">
      <c r="B87" s="49">
        <f t="shared" ref="B87:B98" si="19">B86+1</f>
        <v>3</v>
      </c>
      <c r="C87" s="50" t="s">
        <v>79</v>
      </c>
      <c r="D87" s="51">
        <f t="shared" si="12"/>
        <v>0</v>
      </c>
      <c r="E87" s="44">
        <f>D87</f>
        <v>0</v>
      </c>
      <c r="F87" s="45">
        <f t="shared" si="15"/>
        <v>0</v>
      </c>
      <c r="G87" s="52">
        <f t="shared" si="16"/>
        <v>0</v>
      </c>
      <c r="H87" s="52">
        <f t="shared" si="13"/>
        <v>0</v>
      </c>
      <c r="I87" s="53">
        <f t="shared" si="17"/>
        <v>0</v>
      </c>
      <c r="K87" s="48">
        <f t="shared" si="18"/>
        <v>1</v>
      </c>
      <c r="L87" s="8" t="s">
        <v>652</v>
      </c>
      <c r="M87" s="48">
        <v>1</v>
      </c>
      <c r="N87" s="48">
        <v>1</v>
      </c>
    </row>
    <row r="88" spans="2:14" ht="15.75" x14ac:dyDescent="0.25">
      <c r="B88" s="49">
        <f t="shared" si="19"/>
        <v>4</v>
      </c>
      <c r="C88" s="50" t="s">
        <v>327</v>
      </c>
      <c r="D88" s="51">
        <f t="shared" si="12"/>
        <v>0</v>
      </c>
      <c r="E88" s="44">
        <f t="shared" si="14"/>
        <v>0</v>
      </c>
      <c r="F88" s="45">
        <f t="shared" si="15"/>
        <v>0</v>
      </c>
      <c r="G88" s="52">
        <f t="shared" si="16"/>
        <v>0</v>
      </c>
      <c r="H88" s="52">
        <f t="shared" si="13"/>
        <v>0</v>
      </c>
      <c r="I88" s="53">
        <f t="shared" ref="I88:I93" si="20">SUM(F88:H88)</f>
        <v>0</v>
      </c>
      <c r="K88" s="48">
        <f t="shared" si="18"/>
        <v>1</v>
      </c>
      <c r="L88" s="8" t="s">
        <v>79</v>
      </c>
      <c r="M88" s="48">
        <v>1</v>
      </c>
      <c r="N88" s="48">
        <v>1</v>
      </c>
    </row>
    <row r="89" spans="2:14" ht="14.25" customHeight="1" x14ac:dyDescent="0.25">
      <c r="B89" s="49">
        <f t="shared" si="19"/>
        <v>5</v>
      </c>
      <c r="C89" s="50" t="s">
        <v>653</v>
      </c>
      <c r="D89" s="51">
        <f t="shared" si="12"/>
        <v>0</v>
      </c>
      <c r="E89" s="44">
        <f t="shared" si="14"/>
        <v>0</v>
      </c>
      <c r="F89" s="45">
        <f t="shared" si="15"/>
        <v>0</v>
      </c>
      <c r="G89" s="52">
        <f t="shared" si="16"/>
        <v>0</v>
      </c>
      <c r="H89" s="52">
        <f t="shared" si="13"/>
        <v>0</v>
      </c>
      <c r="I89" s="53">
        <f t="shared" si="20"/>
        <v>0</v>
      </c>
      <c r="K89" s="48">
        <f t="shared" si="18"/>
        <v>1</v>
      </c>
      <c r="L89" s="8" t="s">
        <v>327</v>
      </c>
      <c r="M89" s="48">
        <v>1</v>
      </c>
      <c r="N89" s="48">
        <v>1</v>
      </c>
    </row>
    <row r="90" spans="2:14" ht="15.75" x14ac:dyDescent="0.25">
      <c r="B90" s="49">
        <f t="shared" si="19"/>
        <v>6</v>
      </c>
      <c r="C90" s="50" t="s">
        <v>654</v>
      </c>
      <c r="D90" s="51">
        <f t="shared" si="12"/>
        <v>0</v>
      </c>
      <c r="E90" s="44">
        <f t="shared" si="14"/>
        <v>0</v>
      </c>
      <c r="F90" s="45">
        <f t="shared" si="15"/>
        <v>0</v>
      </c>
      <c r="G90" s="52">
        <f t="shared" si="16"/>
        <v>0</v>
      </c>
      <c r="H90" s="52">
        <f t="shared" si="13"/>
        <v>0</v>
      </c>
      <c r="I90" s="53">
        <f t="shared" si="20"/>
        <v>0</v>
      </c>
      <c r="K90" s="48">
        <f t="shared" si="18"/>
        <v>0.1</v>
      </c>
      <c r="L90" s="8" t="s">
        <v>653</v>
      </c>
      <c r="M90" s="48">
        <v>0.1</v>
      </c>
      <c r="N90" s="48">
        <v>0</v>
      </c>
    </row>
    <row r="91" spans="2:14" ht="15.75" x14ac:dyDescent="0.25">
      <c r="B91" s="49">
        <f t="shared" si="19"/>
        <v>7</v>
      </c>
      <c r="C91" s="50" t="s">
        <v>985</v>
      </c>
      <c r="D91" s="51">
        <f t="shared" si="12"/>
        <v>0</v>
      </c>
      <c r="E91" s="44">
        <f t="shared" si="14"/>
        <v>0</v>
      </c>
      <c r="F91" s="45">
        <f t="shared" si="15"/>
        <v>0</v>
      </c>
      <c r="G91" s="52">
        <f t="shared" si="16"/>
        <v>0</v>
      </c>
      <c r="H91" s="52">
        <f t="shared" si="13"/>
        <v>0</v>
      </c>
      <c r="I91" s="53">
        <f t="shared" si="20"/>
        <v>0</v>
      </c>
      <c r="K91" s="48">
        <f t="shared" si="18"/>
        <v>1</v>
      </c>
      <c r="L91" s="8" t="s">
        <v>654</v>
      </c>
      <c r="M91" s="48">
        <v>1</v>
      </c>
      <c r="N91" s="48">
        <v>0.5</v>
      </c>
    </row>
    <row r="92" spans="2:14" ht="15.75" x14ac:dyDescent="0.25">
      <c r="B92" s="49">
        <f t="shared" si="19"/>
        <v>8</v>
      </c>
      <c r="C92" s="50" t="s">
        <v>1103</v>
      </c>
      <c r="D92" s="51">
        <f t="shared" si="12"/>
        <v>0</v>
      </c>
      <c r="E92" s="44">
        <f>D92</f>
        <v>0</v>
      </c>
      <c r="F92" s="45">
        <f t="shared" si="15"/>
        <v>0</v>
      </c>
      <c r="G92" s="52">
        <f t="shared" si="16"/>
        <v>0</v>
      </c>
      <c r="H92" s="52">
        <f t="shared" si="13"/>
        <v>0</v>
      </c>
      <c r="I92" s="53">
        <f t="shared" si="20"/>
        <v>0</v>
      </c>
      <c r="K92" s="48">
        <f t="shared" si="18"/>
        <v>1</v>
      </c>
      <c r="L92" s="8" t="s">
        <v>985</v>
      </c>
      <c r="M92" s="48">
        <v>1</v>
      </c>
      <c r="N92" s="48">
        <v>0</v>
      </c>
    </row>
    <row r="93" spans="2:14" ht="15.75" x14ac:dyDescent="0.25">
      <c r="B93" s="49">
        <f t="shared" si="19"/>
        <v>9</v>
      </c>
      <c r="C93" s="50" t="s">
        <v>888</v>
      </c>
      <c r="D93" s="51">
        <f t="shared" si="12"/>
        <v>0</v>
      </c>
      <c r="E93" s="44">
        <f t="shared" si="14"/>
        <v>0</v>
      </c>
      <c r="F93" s="45">
        <f t="shared" si="15"/>
        <v>0</v>
      </c>
      <c r="G93" s="52">
        <f t="shared" si="16"/>
        <v>0</v>
      </c>
      <c r="H93" s="52">
        <f t="shared" si="13"/>
        <v>0</v>
      </c>
      <c r="I93" s="53">
        <f t="shared" si="20"/>
        <v>0</v>
      </c>
      <c r="K93" s="48">
        <f t="shared" si="18"/>
        <v>0.02</v>
      </c>
      <c r="L93" s="8" t="s">
        <v>1103</v>
      </c>
      <c r="M93" s="48">
        <v>0.02</v>
      </c>
      <c r="N93" s="48">
        <v>0</v>
      </c>
    </row>
    <row r="94" spans="2:14" ht="15.75" x14ac:dyDescent="0.25">
      <c r="B94" s="49">
        <f t="shared" si="19"/>
        <v>10</v>
      </c>
      <c r="C94" s="50" t="s">
        <v>655</v>
      </c>
      <c r="D94" s="51">
        <f>IFERROR(F94/$F$99,0)</f>
        <v>0</v>
      </c>
      <c r="E94" s="609" t="s">
        <v>1107</v>
      </c>
      <c r="F94" s="610"/>
      <c r="G94" s="104">
        <f t="shared" si="16"/>
        <v>0</v>
      </c>
      <c r="H94" s="52">
        <f t="shared" si="13"/>
        <v>0</v>
      </c>
      <c r="I94" s="53">
        <f t="shared" si="17"/>
        <v>0</v>
      </c>
      <c r="K94" s="48">
        <f t="shared" si="18"/>
        <v>0.15</v>
      </c>
      <c r="L94" s="8" t="s">
        <v>888</v>
      </c>
      <c r="M94" s="48">
        <v>0.15</v>
      </c>
      <c r="N94" s="48">
        <v>0</v>
      </c>
    </row>
    <row r="95" spans="2:14" ht="15.75" x14ac:dyDescent="0.25">
      <c r="B95" s="49">
        <f t="shared" si="19"/>
        <v>11</v>
      </c>
      <c r="C95" s="50" t="s">
        <v>656</v>
      </c>
      <c r="D95" s="51">
        <f>IFERROR(F95/$F$99,0)</f>
        <v>0</v>
      </c>
      <c r="E95" s="611"/>
      <c r="F95" s="612"/>
      <c r="G95" s="104">
        <f t="shared" si="16"/>
        <v>0</v>
      </c>
      <c r="H95" s="52">
        <f t="shared" si="13"/>
        <v>0</v>
      </c>
      <c r="I95" s="53">
        <f t="shared" si="17"/>
        <v>0</v>
      </c>
    </row>
    <row r="96" spans="2:14" ht="15.75" x14ac:dyDescent="0.25">
      <c r="B96" s="49">
        <f t="shared" si="19"/>
        <v>12</v>
      </c>
      <c r="C96" s="50" t="s">
        <v>1108</v>
      </c>
      <c r="D96" s="51">
        <f>IFERROR(F96/$F$99,0)</f>
        <v>0</v>
      </c>
      <c r="E96" s="611"/>
      <c r="F96" s="612"/>
      <c r="G96" s="104">
        <f t="shared" si="16"/>
        <v>0</v>
      </c>
      <c r="H96" s="52">
        <f t="shared" si="13"/>
        <v>0</v>
      </c>
      <c r="I96" s="53">
        <f t="shared" si="17"/>
        <v>0</v>
      </c>
    </row>
    <row r="97" spans="2:18" ht="15.75" x14ac:dyDescent="0.25">
      <c r="B97" s="49">
        <f t="shared" si="19"/>
        <v>13</v>
      </c>
      <c r="C97" s="54" t="s">
        <v>657</v>
      </c>
      <c r="D97" s="51">
        <f>IFERROR(F97/$F$99,0)</f>
        <v>0</v>
      </c>
      <c r="E97" s="611"/>
      <c r="F97" s="612"/>
      <c r="G97" s="104">
        <f t="shared" si="16"/>
        <v>0</v>
      </c>
      <c r="H97" s="52">
        <f t="shared" si="13"/>
        <v>0</v>
      </c>
      <c r="I97" s="53">
        <f t="shared" si="17"/>
        <v>0</v>
      </c>
    </row>
    <row r="98" spans="2:18" ht="16.5" thickBot="1" x14ac:dyDescent="0.3">
      <c r="B98" s="55">
        <f t="shared" si="19"/>
        <v>14</v>
      </c>
      <c r="C98" s="56" t="s">
        <v>1109</v>
      </c>
      <c r="D98" s="57">
        <f>IFERROR(F98/$F$99,0)</f>
        <v>0</v>
      </c>
      <c r="E98" s="613"/>
      <c r="F98" s="614"/>
      <c r="G98" s="105">
        <f t="shared" si="16"/>
        <v>0</v>
      </c>
      <c r="H98" s="58">
        <f t="shared" si="13"/>
        <v>0</v>
      </c>
      <c r="I98" s="59">
        <f t="shared" si="17"/>
        <v>0</v>
      </c>
    </row>
    <row r="99" spans="2:18" ht="17.25" thickTop="1" thickBot="1" x14ac:dyDescent="0.3">
      <c r="B99" s="97" t="s">
        <v>658</v>
      </c>
      <c r="C99" s="60" t="s">
        <v>659</v>
      </c>
      <c r="D99" s="283" t="str">
        <f>Productos!J7</f>
        <v>INV</v>
      </c>
      <c r="E99" s="234">
        <f>F26</f>
        <v>1000000</v>
      </c>
      <c r="F99" s="61">
        <f>SUM(F85:F98)</f>
        <v>0</v>
      </c>
      <c r="G99" s="61">
        <f>SUM(G85:G98)</f>
        <v>0</v>
      </c>
      <c r="H99" s="61">
        <f>SUM(H85:H98)</f>
        <v>0</v>
      </c>
      <c r="I99" s="62">
        <f>SUM(I85:I98)</f>
        <v>0</v>
      </c>
    </row>
    <row r="100" spans="2:18" ht="15.75" customHeight="1" thickBot="1" x14ac:dyDescent="0.3"/>
    <row r="101" spans="2:18" ht="17.25" thickBot="1" x14ac:dyDescent="0.35">
      <c r="B101" s="617" t="s">
        <v>1110</v>
      </c>
      <c r="C101" s="618"/>
      <c r="D101" s="618"/>
      <c r="E101" s="615">
        <f>Datos_Generales!F35</f>
        <v>0</v>
      </c>
      <c r="F101" s="615"/>
      <c r="G101" s="615"/>
      <c r="H101" s="615"/>
      <c r="I101" s="616"/>
    </row>
    <row r="102" spans="2:18" x14ac:dyDescent="0.25"/>
    <row r="103" spans="2:18" ht="15.75" thickBot="1" x14ac:dyDescent="0.3">
      <c r="H103" s="356"/>
      <c r="I103" s="356"/>
    </row>
    <row r="104" spans="2:18" ht="15.75" thickTop="1" x14ac:dyDescent="0.25">
      <c r="H104" s="5" t="s">
        <v>1090</v>
      </c>
    </row>
    <row r="105" spans="2:18" x14ac:dyDescent="0.25">
      <c r="P105" s="71"/>
      <c r="Q105" s="71"/>
      <c r="R105" s="5" t="s">
        <v>690</v>
      </c>
    </row>
    <row r="106" spans="2:18" x14ac:dyDescent="0.25">
      <c r="P106" s="71"/>
      <c r="Q106" s="71"/>
    </row>
    <row r="107" spans="2:18" x14ac:dyDescent="0.25">
      <c r="P107" s="71"/>
      <c r="Q107" s="71"/>
    </row>
    <row r="108" spans="2:18" x14ac:dyDescent="0.25">
      <c r="P108" s="71"/>
      <c r="Q108" s="71"/>
    </row>
    <row r="109" spans="2:18" x14ac:dyDescent="0.25">
      <c r="P109" s="71"/>
      <c r="Q109" s="71"/>
    </row>
    <row r="110" spans="2:18" x14ac:dyDescent="0.25">
      <c r="P110" s="71"/>
      <c r="Q110" s="71"/>
    </row>
    <row r="111" spans="2:18" x14ac:dyDescent="0.25">
      <c r="P111" s="71"/>
      <c r="Q111" s="71"/>
    </row>
    <row r="112" spans="2:18" x14ac:dyDescent="0.25">
      <c r="P112" s="71"/>
      <c r="Q112" s="71"/>
    </row>
    <row r="113" spans="16:17" x14ac:dyDescent="0.25">
      <c r="P113" s="71"/>
      <c r="Q113" s="71"/>
    </row>
    <row r="114" spans="16:17" x14ac:dyDescent="0.25">
      <c r="P114" s="71"/>
      <c r="Q114" s="71"/>
    </row>
    <row r="115" spans="16:17" x14ac:dyDescent="0.25">
      <c r="P115" s="71"/>
      <c r="Q115" s="71"/>
    </row>
    <row r="116" spans="16:17" x14ac:dyDescent="0.25">
      <c r="P116" s="71"/>
      <c r="Q116" s="71"/>
    </row>
    <row r="117" spans="16:17" x14ac:dyDescent="0.25">
      <c r="P117" s="71"/>
      <c r="Q117" s="71"/>
    </row>
    <row r="118" spans="16:17" x14ac:dyDescent="0.25">
      <c r="P118" s="71"/>
      <c r="Q118" s="71"/>
    </row>
    <row r="119" spans="16:17" x14ac:dyDescent="0.25">
      <c r="P119" s="71"/>
      <c r="Q119" s="71"/>
    </row>
    <row r="120" spans="16:17" x14ac:dyDescent="0.25">
      <c r="P120" s="71"/>
      <c r="Q120" s="71"/>
    </row>
    <row r="121" spans="16:17" x14ac:dyDescent="0.25">
      <c r="P121" s="71"/>
      <c r="Q121" s="71"/>
    </row>
    <row r="122" spans="16:17" x14ac:dyDescent="0.25">
      <c r="P122" s="71"/>
      <c r="Q122" s="71"/>
    </row>
    <row r="123" spans="16:17" x14ac:dyDescent="0.25">
      <c r="P123" s="71"/>
      <c r="Q123" s="71"/>
    </row>
    <row r="124" spans="16:17" x14ac:dyDescent="0.25">
      <c r="P124" s="71"/>
      <c r="Q124" s="71"/>
    </row>
    <row r="125" spans="16:17" x14ac:dyDescent="0.25">
      <c r="P125" s="71"/>
      <c r="Q125" s="71"/>
    </row>
    <row r="126" spans="16:17" x14ac:dyDescent="0.25">
      <c r="P126" s="71"/>
      <c r="Q126" s="71"/>
    </row>
    <row r="127" spans="16:17" x14ac:dyDescent="0.25">
      <c r="P127" s="71"/>
      <c r="Q127" s="71"/>
    </row>
    <row r="128" spans="16:17" x14ac:dyDescent="0.25">
      <c r="P128" s="71"/>
      <c r="Q128" s="71"/>
    </row>
    <row r="129" spans="16:17" x14ac:dyDescent="0.25">
      <c r="P129" s="71"/>
      <c r="Q129" s="71"/>
    </row>
    <row r="130" spans="16:17" x14ac:dyDescent="0.25">
      <c r="P130" s="71"/>
      <c r="Q130" s="71"/>
    </row>
    <row r="131" spans="16:17" x14ac:dyDescent="0.25">
      <c r="P131" s="71"/>
      <c r="Q131" s="71"/>
    </row>
    <row r="132" spans="16:17" x14ac:dyDescent="0.25">
      <c r="P132" s="71"/>
      <c r="Q132" s="71"/>
    </row>
    <row r="133" spans="16:17" x14ac:dyDescent="0.25">
      <c r="P133" s="71"/>
      <c r="Q133" s="71"/>
    </row>
    <row r="134" spans="16:17" x14ac:dyDescent="0.25">
      <c r="P134" s="71"/>
      <c r="Q134" s="71"/>
    </row>
    <row r="135" spans="16:17" x14ac:dyDescent="0.25">
      <c r="P135" s="71"/>
      <c r="Q135" s="71"/>
    </row>
    <row r="136" spans="16:17" x14ac:dyDescent="0.25">
      <c r="P136" s="71"/>
      <c r="Q136" s="71"/>
    </row>
    <row r="137" spans="16:17" x14ac:dyDescent="0.25">
      <c r="P137" s="71"/>
      <c r="Q137" s="71"/>
    </row>
    <row r="138" spans="16:17" x14ac:dyDescent="0.25">
      <c r="P138" s="71"/>
      <c r="Q138" s="71"/>
    </row>
    <row r="139" spans="16:17" x14ac:dyDescent="0.25">
      <c r="P139" s="71"/>
      <c r="Q139" s="71"/>
    </row>
    <row r="140" spans="16:17" x14ac:dyDescent="0.25">
      <c r="P140" s="71"/>
      <c r="Q140" s="71"/>
    </row>
    <row r="141" spans="16:17" x14ac:dyDescent="0.25">
      <c r="P141" s="71"/>
      <c r="Q141" s="71"/>
    </row>
    <row r="142" spans="16:17" x14ac:dyDescent="0.25">
      <c r="P142" s="71"/>
      <c r="Q142" s="71"/>
    </row>
    <row r="143" spans="16:17" x14ac:dyDescent="0.25">
      <c r="P143" s="71"/>
      <c r="Q143" s="71"/>
    </row>
    <row r="144" spans="16:17" x14ac:dyDescent="0.25">
      <c r="P144" s="71"/>
      <c r="Q144" s="71"/>
    </row>
    <row r="145" spans="16:17" x14ac:dyDescent="0.25">
      <c r="P145" s="71"/>
      <c r="Q145" s="71"/>
    </row>
    <row r="146" spans="16:17" x14ac:dyDescent="0.25">
      <c r="P146" s="71"/>
      <c r="Q146" s="71"/>
    </row>
    <row r="147" spans="16:17" x14ac:dyDescent="0.25">
      <c r="P147" s="71"/>
      <c r="Q147" s="71"/>
    </row>
    <row r="148" spans="16:17" x14ac:dyDescent="0.25">
      <c r="P148" s="71"/>
      <c r="Q148" s="71"/>
    </row>
    <row r="149" spans="16:17" x14ac:dyDescent="0.25">
      <c r="P149" s="71"/>
      <c r="Q149" s="71"/>
    </row>
    <row r="150" spans="16:17" x14ac:dyDescent="0.25">
      <c r="P150" s="71"/>
      <c r="Q150" s="71"/>
    </row>
    <row r="151" spans="16:17" x14ac:dyDescent="0.25">
      <c r="P151" s="71"/>
      <c r="Q151" s="71"/>
    </row>
    <row r="152" spans="16:17" x14ac:dyDescent="0.25">
      <c r="P152" s="71"/>
      <c r="Q152" s="71"/>
    </row>
    <row r="153" spans="16:17" x14ac:dyDescent="0.25">
      <c r="P153" s="71"/>
      <c r="Q153" s="71"/>
    </row>
    <row r="154" spans="16:17" x14ac:dyDescent="0.25">
      <c r="P154" s="71"/>
      <c r="Q154" s="71"/>
    </row>
    <row r="155" spans="16:17" x14ac:dyDescent="0.25">
      <c r="P155" s="71"/>
      <c r="Q155" s="71"/>
    </row>
    <row r="156" spans="16:17" x14ac:dyDescent="0.25">
      <c r="P156" s="71"/>
      <c r="Q156" s="71"/>
    </row>
    <row r="157" spans="16:17" x14ac:dyDescent="0.25">
      <c r="P157" s="71"/>
      <c r="Q157" s="71"/>
    </row>
    <row r="158" spans="16:17" x14ac:dyDescent="0.25">
      <c r="P158" s="71"/>
      <c r="Q158" s="71"/>
    </row>
    <row r="159" spans="16:17" x14ac:dyDescent="0.25">
      <c r="P159" s="71"/>
      <c r="Q159" s="71"/>
    </row>
    <row r="160" spans="16:17" x14ac:dyDescent="0.25">
      <c r="P160" s="71"/>
      <c r="Q160" s="71"/>
    </row>
    <row r="161" spans="16:17" x14ac:dyDescent="0.25">
      <c r="P161" s="71"/>
      <c r="Q161" s="71"/>
    </row>
    <row r="162" spans="16:17" x14ac:dyDescent="0.25">
      <c r="P162" s="71"/>
      <c r="Q162" s="71"/>
    </row>
    <row r="163" spans="16:17" x14ac:dyDescent="0.25">
      <c r="P163" s="71"/>
      <c r="Q163" s="71"/>
    </row>
    <row r="164" spans="16:17" x14ac:dyDescent="0.25">
      <c r="P164" s="71"/>
      <c r="Q164" s="71"/>
    </row>
    <row r="165" spans="16:17" x14ac:dyDescent="0.25">
      <c r="P165" s="71"/>
      <c r="Q165" s="71"/>
    </row>
    <row r="166" spans="16:17" x14ac:dyDescent="0.25">
      <c r="P166" s="71"/>
      <c r="Q166" s="71"/>
    </row>
    <row r="167" spans="16:17" x14ac:dyDescent="0.25">
      <c r="P167" s="71"/>
      <c r="Q167" s="71"/>
    </row>
    <row r="168" spans="16:17" x14ac:dyDescent="0.25">
      <c r="P168" s="71"/>
      <c r="Q168" s="71"/>
    </row>
    <row r="169" spans="16:17" x14ac:dyDescent="0.25">
      <c r="P169" s="71"/>
      <c r="Q169" s="71"/>
    </row>
    <row r="170" spans="16:17" x14ac:dyDescent="0.25">
      <c r="P170" s="71"/>
      <c r="Q170" s="71"/>
    </row>
    <row r="171" spans="16:17" x14ac:dyDescent="0.25">
      <c r="P171" s="71"/>
      <c r="Q171" s="71"/>
    </row>
    <row r="172" spans="16:17" x14ac:dyDescent="0.25">
      <c r="P172" s="71"/>
      <c r="Q172" s="71"/>
    </row>
    <row r="173" spans="16:17" x14ac:dyDescent="0.25">
      <c r="P173" s="71"/>
      <c r="Q173" s="71"/>
    </row>
    <row r="174" spans="16:17" x14ac:dyDescent="0.25">
      <c r="P174" s="71"/>
      <c r="Q174" s="71"/>
    </row>
    <row r="175" spans="16:17" x14ac:dyDescent="0.25">
      <c r="P175" s="71"/>
      <c r="Q175" s="71"/>
    </row>
    <row r="176" spans="16:17" x14ac:dyDescent="0.25">
      <c r="P176" s="71"/>
      <c r="Q176" s="71"/>
    </row>
    <row r="177" spans="16:17" x14ac:dyDescent="0.25">
      <c r="P177" s="71"/>
      <c r="Q177" s="71"/>
    </row>
    <row r="178" spans="16:17" x14ac:dyDescent="0.25">
      <c r="P178" s="71"/>
      <c r="Q178" s="71"/>
    </row>
    <row r="179" spans="16:17" x14ac:dyDescent="0.25">
      <c r="P179" s="71"/>
      <c r="Q179" s="71"/>
    </row>
    <row r="180" spans="16:17" x14ac:dyDescent="0.25">
      <c r="P180" s="71"/>
      <c r="Q180" s="71"/>
    </row>
    <row r="181" spans="16:17" x14ac:dyDescent="0.25">
      <c r="P181" s="71"/>
      <c r="Q181" s="71"/>
    </row>
    <row r="182" spans="16:17" x14ac:dyDescent="0.25">
      <c r="P182" s="71"/>
      <c r="Q182" s="71"/>
    </row>
    <row r="183" spans="16:17" x14ac:dyDescent="0.25">
      <c r="P183" s="71"/>
      <c r="Q183" s="71"/>
    </row>
    <row r="184" spans="16:17" x14ac:dyDescent="0.25">
      <c r="P184" s="71"/>
      <c r="Q184" s="71"/>
    </row>
    <row r="185" spans="16:17" x14ac:dyDescent="0.25">
      <c r="P185" s="71"/>
      <c r="Q185" s="71"/>
    </row>
    <row r="186" spans="16:17" x14ac:dyDescent="0.25">
      <c r="P186" s="71"/>
      <c r="Q186" s="71"/>
    </row>
    <row r="187" spans="16:17" x14ac:dyDescent="0.25">
      <c r="P187" s="71"/>
      <c r="Q187" s="71"/>
    </row>
    <row r="188" spans="16:17" x14ac:dyDescent="0.25">
      <c r="P188" s="71"/>
      <c r="Q188" s="71"/>
    </row>
    <row r="189" spans="16:17" x14ac:dyDescent="0.25">
      <c r="P189" s="71"/>
      <c r="Q189" s="71"/>
    </row>
    <row r="190" spans="16:17" x14ac:dyDescent="0.25">
      <c r="P190" s="71"/>
      <c r="Q190" s="71"/>
    </row>
    <row r="191" spans="16:17" x14ac:dyDescent="0.25">
      <c r="P191" s="71"/>
      <c r="Q191" s="71"/>
    </row>
    <row r="192" spans="16:17" x14ac:dyDescent="0.25">
      <c r="P192" s="71"/>
      <c r="Q192" s="71"/>
    </row>
    <row r="193" spans="16:17" x14ac:dyDescent="0.25">
      <c r="P193" s="71"/>
      <c r="Q193" s="71"/>
    </row>
    <row r="194" spans="16:17" x14ac:dyDescent="0.25">
      <c r="P194" s="71"/>
      <c r="Q194" s="71"/>
    </row>
    <row r="195" spans="16:17" x14ac:dyDescent="0.25">
      <c r="P195" s="71"/>
      <c r="Q195" s="71"/>
    </row>
    <row r="196" spans="16:17" x14ac:dyDescent="0.25">
      <c r="P196" s="71"/>
      <c r="Q196" s="71"/>
    </row>
    <row r="197" spans="16:17" x14ac:dyDescent="0.25">
      <c r="P197" s="71"/>
      <c r="Q197" s="71"/>
    </row>
    <row r="198" spans="16:17" x14ac:dyDescent="0.25">
      <c r="P198" s="71"/>
      <c r="Q198" s="71"/>
    </row>
    <row r="199" spans="16:17" x14ac:dyDescent="0.25">
      <c r="P199" s="71"/>
      <c r="Q199" s="71"/>
    </row>
    <row r="200" spans="16:17" x14ac:dyDescent="0.25">
      <c r="P200" s="71"/>
      <c r="Q200" s="71"/>
    </row>
    <row r="201" spans="16:17" x14ac:dyDescent="0.25">
      <c r="P201" s="71"/>
      <c r="Q201" s="71"/>
    </row>
    <row r="202" spans="16:17" x14ac:dyDescent="0.25">
      <c r="P202" s="71"/>
      <c r="Q202" s="71"/>
    </row>
    <row r="203" spans="16:17" x14ac:dyDescent="0.25">
      <c r="P203" s="71"/>
      <c r="Q203" s="71"/>
    </row>
    <row r="204" spans="16:17" x14ac:dyDescent="0.25">
      <c r="P204" s="71"/>
      <c r="Q204" s="71"/>
    </row>
    <row r="205" spans="16:17" x14ac:dyDescent="0.25">
      <c r="P205" s="71"/>
      <c r="Q205" s="71"/>
    </row>
    <row r="206" spans="16:17" x14ac:dyDescent="0.25">
      <c r="P206" s="71"/>
      <c r="Q206" s="71"/>
    </row>
    <row r="207" spans="16:17" x14ac:dyDescent="0.25">
      <c r="P207" s="71"/>
      <c r="Q207" s="71"/>
    </row>
    <row r="208" spans="16:17" x14ac:dyDescent="0.25">
      <c r="P208" s="71"/>
      <c r="Q208" s="71"/>
    </row>
    <row r="209" spans="16:17" x14ac:dyDescent="0.25">
      <c r="P209" s="71"/>
      <c r="Q209" s="71"/>
    </row>
    <row r="210" spans="16:17" x14ac:dyDescent="0.25">
      <c r="P210" s="71"/>
      <c r="Q210" s="71"/>
    </row>
    <row r="211" spans="16:17" x14ac:dyDescent="0.25">
      <c r="P211" s="71"/>
      <c r="Q211" s="71"/>
    </row>
    <row r="212" spans="16:17" x14ac:dyDescent="0.25">
      <c r="P212" s="71"/>
      <c r="Q212" s="71"/>
    </row>
    <row r="213" spans="16:17" x14ac:dyDescent="0.25">
      <c r="P213" s="71"/>
      <c r="Q213" s="71"/>
    </row>
    <row r="214" spans="16:17" x14ac:dyDescent="0.25">
      <c r="P214" s="71"/>
      <c r="Q214" s="71"/>
    </row>
    <row r="215" spans="16:17" x14ac:dyDescent="0.25">
      <c r="P215" s="71"/>
      <c r="Q215" s="71"/>
    </row>
    <row r="216" spans="16:17" x14ac:dyDescent="0.25">
      <c r="P216" s="71"/>
      <c r="Q216" s="71"/>
    </row>
    <row r="217" spans="16:17" x14ac:dyDescent="0.25">
      <c r="P217" s="71"/>
      <c r="Q217" s="71"/>
    </row>
    <row r="218" spans="16:17" x14ac:dyDescent="0.25">
      <c r="P218" s="71"/>
      <c r="Q218" s="71"/>
    </row>
    <row r="219" spans="16:17" x14ac:dyDescent="0.25">
      <c r="P219" s="71"/>
      <c r="Q219" s="71"/>
    </row>
    <row r="220" spans="16:17" x14ac:dyDescent="0.25">
      <c r="P220" s="71"/>
      <c r="Q220" s="71"/>
    </row>
    <row r="221" spans="16:17" x14ac:dyDescent="0.25">
      <c r="P221" s="71"/>
      <c r="Q221" s="71"/>
    </row>
    <row r="222" spans="16:17" x14ac:dyDescent="0.25">
      <c r="P222" s="71"/>
      <c r="Q222" s="71"/>
    </row>
    <row r="223" spans="16:17" x14ac:dyDescent="0.25">
      <c r="P223" s="71"/>
      <c r="Q223" s="71"/>
    </row>
    <row r="224" spans="16:17" x14ac:dyDescent="0.25">
      <c r="P224" s="71"/>
      <c r="Q224" s="71"/>
    </row>
    <row r="225" spans="16:17" x14ac:dyDescent="0.25">
      <c r="P225" s="71"/>
      <c r="Q225" s="71"/>
    </row>
    <row r="226" spans="16:17" x14ac:dyDescent="0.25">
      <c r="P226" s="71"/>
      <c r="Q226" s="71"/>
    </row>
    <row r="227" spans="16:17" x14ac:dyDescent="0.25">
      <c r="P227" s="71"/>
      <c r="Q227" s="71"/>
    </row>
    <row r="228" spans="16:17" x14ac:dyDescent="0.25">
      <c r="P228" s="71"/>
      <c r="Q228" s="71"/>
    </row>
    <row r="229" spans="16:17" x14ac:dyDescent="0.25">
      <c r="P229" s="71"/>
      <c r="Q229" s="71"/>
    </row>
    <row r="230" spans="16:17" x14ac:dyDescent="0.25">
      <c r="P230" s="71"/>
      <c r="Q230" s="71"/>
    </row>
    <row r="231" spans="16:17" x14ac:dyDescent="0.25">
      <c r="P231" s="71"/>
      <c r="Q231" s="71"/>
    </row>
    <row r="232" spans="16:17" x14ac:dyDescent="0.25">
      <c r="P232" s="71"/>
      <c r="Q232" s="71"/>
    </row>
    <row r="233" spans="16:17" x14ac:dyDescent="0.25">
      <c r="P233" s="71"/>
      <c r="Q233" s="71"/>
    </row>
    <row r="234" spans="16:17" x14ac:dyDescent="0.25">
      <c r="P234" s="71"/>
      <c r="Q234" s="71"/>
    </row>
    <row r="235" spans="16:17" x14ac:dyDescent="0.25">
      <c r="P235" s="71"/>
      <c r="Q235" s="71"/>
    </row>
    <row r="236" spans="16:17" x14ac:dyDescent="0.25">
      <c r="P236" s="71"/>
      <c r="Q236" s="71"/>
    </row>
    <row r="237" spans="16:17" x14ac:dyDescent="0.25">
      <c r="P237" s="71"/>
      <c r="Q237" s="71"/>
    </row>
    <row r="238" spans="16:17" x14ac:dyDescent="0.25">
      <c r="P238" s="71"/>
      <c r="Q238" s="71"/>
    </row>
    <row r="239" spans="16:17" x14ac:dyDescent="0.25">
      <c r="P239" s="71"/>
      <c r="Q239" s="71"/>
    </row>
    <row r="240" spans="16:17" x14ac:dyDescent="0.25">
      <c r="P240" s="71"/>
      <c r="Q240" s="71"/>
    </row>
    <row r="241" spans="16:17" x14ac:dyDescent="0.25">
      <c r="P241" s="71"/>
      <c r="Q241" s="71"/>
    </row>
    <row r="242" spans="16:17" x14ac:dyDescent="0.25">
      <c r="P242" s="71"/>
      <c r="Q242" s="71"/>
    </row>
    <row r="243" spans="16:17" x14ac:dyDescent="0.25">
      <c r="P243" s="71"/>
      <c r="Q243" s="71"/>
    </row>
    <row r="244" spans="16:17" x14ac:dyDescent="0.25">
      <c r="P244" s="71"/>
      <c r="Q244" s="71"/>
    </row>
    <row r="245" spans="16:17" x14ac:dyDescent="0.25">
      <c r="P245" s="71"/>
      <c r="Q245" s="71"/>
    </row>
    <row r="246" spans="16:17" x14ac:dyDescent="0.25">
      <c r="P246" s="71"/>
      <c r="Q246" s="71"/>
    </row>
    <row r="247" spans="16:17" x14ac:dyDescent="0.25">
      <c r="P247" s="71"/>
      <c r="Q247" s="71"/>
    </row>
    <row r="248" spans="16:17" x14ac:dyDescent="0.25">
      <c r="P248" s="71"/>
      <c r="Q248" s="71"/>
    </row>
    <row r="249" spans="16:17" x14ac:dyDescent="0.25">
      <c r="P249" s="71"/>
      <c r="Q249" s="71"/>
    </row>
    <row r="250" spans="16:17" x14ac:dyDescent="0.25">
      <c r="P250" s="71"/>
      <c r="Q250" s="71"/>
    </row>
    <row r="251" spans="16:17" x14ac:dyDescent="0.25">
      <c r="P251" s="71"/>
      <c r="Q251" s="71"/>
    </row>
    <row r="252" spans="16:17" x14ac:dyDescent="0.25">
      <c r="P252" s="71"/>
      <c r="Q252" s="71"/>
    </row>
    <row r="253" spans="16:17" x14ac:dyDescent="0.25">
      <c r="P253" s="71"/>
      <c r="Q253" s="71"/>
    </row>
    <row r="254" spans="16:17" x14ac:dyDescent="0.25">
      <c r="P254" s="71"/>
      <c r="Q254" s="71"/>
    </row>
    <row r="255" spans="16:17" x14ac:dyDescent="0.25">
      <c r="P255" s="71"/>
      <c r="Q255" s="71"/>
    </row>
    <row r="256" spans="16:17" x14ac:dyDescent="0.25">
      <c r="P256" s="71"/>
      <c r="Q256" s="71"/>
    </row>
    <row r="257" spans="16:17" x14ac:dyDescent="0.25">
      <c r="P257" s="71"/>
      <c r="Q257" s="71"/>
    </row>
    <row r="258" spans="16:17" x14ac:dyDescent="0.25">
      <c r="P258" s="71"/>
      <c r="Q258" s="71"/>
    </row>
    <row r="259" spans="16:17" x14ac:dyDescent="0.25">
      <c r="P259" s="71"/>
      <c r="Q259" s="71"/>
    </row>
    <row r="260" spans="16:17" x14ac:dyDescent="0.25">
      <c r="P260" s="71"/>
      <c r="Q260" s="71"/>
    </row>
    <row r="261" spans="16:17" x14ac:dyDescent="0.25">
      <c r="P261" s="71"/>
      <c r="Q261" s="71"/>
    </row>
    <row r="262" spans="16:17" x14ac:dyDescent="0.25">
      <c r="P262" s="71"/>
      <c r="Q262" s="71"/>
    </row>
    <row r="263" spans="16:17" x14ac:dyDescent="0.25">
      <c r="P263" s="71"/>
      <c r="Q263" s="71"/>
    </row>
    <row r="264" spans="16:17" x14ac:dyDescent="0.25">
      <c r="P264" s="71"/>
      <c r="Q264" s="71"/>
    </row>
    <row r="265" spans="16:17" x14ac:dyDescent="0.25">
      <c r="P265" s="71"/>
      <c r="Q265" s="71"/>
    </row>
    <row r="266" spans="16:17" x14ac:dyDescent="0.25">
      <c r="P266" s="71"/>
      <c r="Q266" s="71"/>
    </row>
    <row r="267" spans="16:17" x14ac:dyDescent="0.25">
      <c r="P267" s="71"/>
      <c r="Q267" s="71"/>
    </row>
    <row r="268" spans="16:17" x14ac:dyDescent="0.25">
      <c r="P268" s="71"/>
      <c r="Q268" s="71"/>
    </row>
    <row r="269" spans="16:17" x14ac:dyDescent="0.25">
      <c r="P269" s="71"/>
      <c r="Q269" s="71"/>
    </row>
    <row r="270" spans="16:17" x14ac:dyDescent="0.25">
      <c r="P270" s="71"/>
      <c r="Q270" s="71"/>
    </row>
    <row r="271" spans="16:17" x14ac:dyDescent="0.25">
      <c r="P271" s="71"/>
      <c r="Q271" s="71"/>
    </row>
    <row r="272" spans="16:17" x14ac:dyDescent="0.25">
      <c r="P272" s="71"/>
      <c r="Q272" s="71"/>
    </row>
    <row r="273" spans="16:17" x14ac:dyDescent="0.25">
      <c r="P273" s="71"/>
      <c r="Q273" s="71"/>
    </row>
    <row r="274" spans="16:17" x14ac:dyDescent="0.25">
      <c r="P274" s="71"/>
      <c r="Q274" s="71"/>
    </row>
    <row r="275" spans="16:17" x14ac:dyDescent="0.25">
      <c r="P275" s="71"/>
      <c r="Q275" s="71"/>
    </row>
    <row r="276" spans="16:17" x14ac:dyDescent="0.25">
      <c r="P276" s="71"/>
      <c r="Q276" s="71"/>
    </row>
    <row r="277" spans="16:17" x14ac:dyDescent="0.25">
      <c r="P277" s="71"/>
      <c r="Q277" s="71"/>
    </row>
    <row r="278" spans="16:17" x14ac:dyDescent="0.25">
      <c r="P278" s="71"/>
      <c r="Q278" s="71"/>
    </row>
    <row r="279" spans="16:17" x14ac:dyDescent="0.25">
      <c r="P279" s="71"/>
      <c r="Q279" s="71"/>
    </row>
    <row r="280" spans="16:17" x14ac:dyDescent="0.25">
      <c r="P280" s="71"/>
      <c r="Q280" s="71"/>
    </row>
    <row r="281" spans="16:17" x14ac:dyDescent="0.25">
      <c r="P281" s="71"/>
      <c r="Q281" s="71"/>
    </row>
    <row r="282" spans="16:17" x14ac:dyDescent="0.25">
      <c r="P282" s="71"/>
      <c r="Q282" s="71"/>
    </row>
    <row r="283" spans="16:17" x14ac:dyDescent="0.25">
      <c r="P283" s="71"/>
      <c r="Q283" s="71"/>
    </row>
    <row r="284" spans="16:17" x14ac:dyDescent="0.25">
      <c r="P284" s="71"/>
      <c r="Q284" s="71"/>
    </row>
    <row r="285" spans="16:17" x14ac:dyDescent="0.25">
      <c r="P285" s="71"/>
      <c r="Q285" s="71"/>
    </row>
    <row r="286" spans="16:17" x14ac:dyDescent="0.25">
      <c r="P286" s="71"/>
      <c r="Q286" s="71"/>
    </row>
    <row r="287" spans="16:17" x14ac:dyDescent="0.25">
      <c r="P287" s="71"/>
      <c r="Q287" s="71"/>
    </row>
    <row r="288" spans="16:17" x14ac:dyDescent="0.25">
      <c r="P288" s="71"/>
      <c r="Q288" s="71"/>
    </row>
    <row r="289" spans="16:17" x14ac:dyDescent="0.25">
      <c r="P289" s="71"/>
      <c r="Q289" s="71"/>
    </row>
    <row r="290" spans="16:17" x14ac:dyDescent="0.25">
      <c r="P290" s="71"/>
      <c r="Q290" s="71"/>
    </row>
    <row r="291" spans="16:17" x14ac:dyDescent="0.25">
      <c r="P291" s="71"/>
      <c r="Q291" s="71"/>
    </row>
    <row r="292" spans="16:17" x14ac:dyDescent="0.25">
      <c r="P292" s="71"/>
      <c r="Q292" s="71"/>
    </row>
    <row r="293" spans="16:17" x14ac:dyDescent="0.25">
      <c r="P293" s="71"/>
      <c r="Q293" s="71"/>
    </row>
    <row r="294" spans="16:17" x14ac:dyDescent="0.25">
      <c r="P294" s="71"/>
      <c r="Q294" s="71"/>
    </row>
    <row r="295" spans="16:17" x14ac:dyDescent="0.25">
      <c r="P295" s="71"/>
      <c r="Q295" s="71"/>
    </row>
    <row r="296" spans="16:17" x14ac:dyDescent="0.25">
      <c r="P296" s="71"/>
      <c r="Q296" s="71"/>
    </row>
    <row r="297" spans="16:17" x14ac:dyDescent="0.25">
      <c r="P297" s="71"/>
      <c r="Q297" s="71"/>
    </row>
    <row r="298" spans="16:17" x14ac:dyDescent="0.25">
      <c r="P298" s="71"/>
      <c r="Q298" s="71"/>
    </row>
    <row r="299" spans="16:17" x14ac:dyDescent="0.25">
      <c r="P299" s="71"/>
      <c r="Q299" s="71"/>
    </row>
    <row r="300" spans="16:17" x14ac:dyDescent="0.25">
      <c r="P300" s="71"/>
      <c r="Q300" s="71"/>
    </row>
    <row r="301" spans="16:17" x14ac:dyDescent="0.25">
      <c r="P301" s="71"/>
      <c r="Q301" s="71"/>
    </row>
    <row r="302" spans="16:17" x14ac:dyDescent="0.25">
      <c r="P302" s="71"/>
      <c r="Q302" s="71"/>
    </row>
    <row r="303" spans="16:17" x14ac:dyDescent="0.25">
      <c r="P303" s="71"/>
      <c r="Q303" s="71"/>
    </row>
    <row r="304" spans="16:17" x14ac:dyDescent="0.25">
      <c r="P304" s="71"/>
      <c r="Q304" s="71"/>
    </row>
    <row r="305" spans="16:17" x14ac:dyDescent="0.25">
      <c r="P305" s="71"/>
      <c r="Q305" s="71"/>
    </row>
    <row r="306" spans="16:17" x14ac:dyDescent="0.25">
      <c r="P306" s="71"/>
      <c r="Q306" s="71"/>
    </row>
    <row r="307" spans="16:17" x14ac:dyDescent="0.25">
      <c r="P307" s="71"/>
      <c r="Q307" s="71"/>
    </row>
    <row r="308" spans="16:17" x14ac:dyDescent="0.25">
      <c r="P308" s="71"/>
      <c r="Q308" s="71"/>
    </row>
    <row r="309" spans="16:17" x14ac:dyDescent="0.25">
      <c r="P309" s="71"/>
      <c r="Q309" s="71"/>
    </row>
    <row r="310" spans="16:17" x14ac:dyDescent="0.25">
      <c r="P310" s="71"/>
      <c r="Q310" s="71"/>
    </row>
    <row r="311" spans="16:17" x14ac:dyDescent="0.25">
      <c r="P311" s="71"/>
      <c r="Q311" s="71"/>
    </row>
    <row r="312" spans="16:17" x14ac:dyDescent="0.25">
      <c r="P312" s="71"/>
      <c r="Q312" s="71"/>
    </row>
    <row r="313" spans="16:17" x14ac:dyDescent="0.25">
      <c r="P313" s="71"/>
      <c r="Q313" s="71"/>
    </row>
    <row r="314" spans="16:17" x14ac:dyDescent="0.25">
      <c r="P314" s="71"/>
      <c r="Q314" s="71"/>
    </row>
    <row r="315" spans="16:17" x14ac:dyDescent="0.25">
      <c r="P315" s="71"/>
      <c r="Q315" s="71"/>
    </row>
    <row r="316" spans="16:17" x14ac:dyDescent="0.25">
      <c r="P316" s="71"/>
      <c r="Q316" s="71"/>
    </row>
    <row r="317" spans="16:17" x14ac:dyDescent="0.25">
      <c r="P317" s="71"/>
      <c r="Q317" s="71"/>
    </row>
    <row r="318" spans="16:17" x14ac:dyDescent="0.25">
      <c r="P318" s="71"/>
      <c r="Q318" s="71"/>
    </row>
    <row r="319" spans="16:17" x14ac:dyDescent="0.25">
      <c r="P319" s="71"/>
      <c r="Q319" s="71"/>
    </row>
    <row r="320" spans="16:17" x14ac:dyDescent="0.25">
      <c r="P320" s="71"/>
      <c r="Q320" s="71"/>
    </row>
    <row r="321" spans="16:17" x14ac:dyDescent="0.25">
      <c r="P321" s="71"/>
      <c r="Q321" s="71"/>
    </row>
    <row r="322" spans="16:17" x14ac:dyDescent="0.25">
      <c r="P322" s="71"/>
      <c r="Q322" s="71"/>
    </row>
    <row r="323" spans="16:17" x14ac:dyDescent="0.25">
      <c r="P323" s="71"/>
      <c r="Q323" s="71"/>
    </row>
    <row r="324" spans="16:17" x14ac:dyDescent="0.25">
      <c r="P324" s="71"/>
      <c r="Q324" s="71"/>
    </row>
    <row r="325" spans="16:17" x14ac:dyDescent="0.25">
      <c r="P325" s="71"/>
      <c r="Q325" s="71"/>
    </row>
    <row r="326" spans="16:17" x14ac:dyDescent="0.25">
      <c r="P326" s="71"/>
      <c r="Q326" s="71"/>
    </row>
    <row r="327" spans="16:17" x14ac:dyDescent="0.25">
      <c r="P327" s="71"/>
      <c r="Q327" s="71"/>
    </row>
    <row r="328" spans="16:17" x14ac:dyDescent="0.25">
      <c r="P328" s="71"/>
      <c r="Q328" s="71"/>
    </row>
    <row r="329" spans="16:17" hidden="1" x14ac:dyDescent="0.25">
      <c r="P329" s="71"/>
      <c r="Q329" s="71"/>
    </row>
    <row r="330" spans="16:17" hidden="1" x14ac:dyDescent="0.25">
      <c r="P330" s="71"/>
      <c r="Q330" s="71"/>
    </row>
    <row r="331" spans="16:17" hidden="1" x14ac:dyDescent="0.25">
      <c r="P331" s="71"/>
      <c r="Q331" s="71"/>
    </row>
    <row r="332" spans="16:17" hidden="1" x14ac:dyDescent="0.25">
      <c r="P332" s="71"/>
      <c r="Q332" s="71"/>
    </row>
    <row r="333" spans="16:17" hidden="1" x14ac:dyDescent="0.25">
      <c r="P333" s="71"/>
      <c r="Q333" s="71"/>
    </row>
    <row r="334" spans="16:17" hidden="1" x14ac:dyDescent="0.25">
      <c r="P334" s="71"/>
      <c r="Q334" s="71"/>
    </row>
    <row r="335" spans="16:17" hidden="1" x14ac:dyDescent="0.25">
      <c r="P335" s="71"/>
      <c r="Q335" s="71"/>
    </row>
    <row r="336" spans="16:17" hidden="1" x14ac:dyDescent="0.25">
      <c r="P336" s="71"/>
      <c r="Q336" s="71"/>
    </row>
    <row r="337" spans="16:17" hidden="1" x14ac:dyDescent="0.25">
      <c r="P337" s="71"/>
      <c r="Q337" s="71"/>
    </row>
    <row r="338" spans="16:17" x14ac:dyDescent="0.25">
      <c r="P338" s="71"/>
      <c r="Q338" s="71"/>
    </row>
    <row r="339" spans="16:17" x14ac:dyDescent="0.25">
      <c r="P339" s="71"/>
      <c r="Q339" s="71"/>
    </row>
    <row r="340" spans="16:17" x14ac:dyDescent="0.25">
      <c r="P340" s="71"/>
      <c r="Q340" s="71"/>
    </row>
    <row r="341" spans="16:17" x14ac:dyDescent="0.25">
      <c r="P341" s="71"/>
      <c r="Q341" s="71"/>
    </row>
    <row r="342" spans="16:17" x14ac:dyDescent="0.25">
      <c r="P342" s="71"/>
      <c r="Q342" s="71"/>
    </row>
    <row r="343" spans="16:17" x14ac:dyDescent="0.25">
      <c r="P343" s="71"/>
      <c r="Q343" s="71"/>
    </row>
    <row r="344" spans="16:17" x14ac:dyDescent="0.25">
      <c r="P344" s="71"/>
      <c r="Q344" s="71"/>
    </row>
    <row r="345" spans="16:17" x14ac:dyDescent="0.25">
      <c r="P345" s="71"/>
      <c r="Q345" s="71"/>
    </row>
    <row r="346" spans="16:17" x14ac:dyDescent="0.25">
      <c r="P346" s="71"/>
      <c r="Q346" s="71"/>
    </row>
    <row r="347" spans="16:17" x14ac:dyDescent="0.25">
      <c r="P347" s="71"/>
      <c r="Q347" s="71"/>
    </row>
    <row r="348" spans="16:17" x14ac:dyDescent="0.25">
      <c r="P348" s="71"/>
      <c r="Q348" s="71"/>
    </row>
    <row r="349" spans="16:17" x14ac:dyDescent="0.25">
      <c r="P349" s="71"/>
      <c r="Q349" s="71"/>
    </row>
    <row r="350" spans="16:17" x14ac:dyDescent="0.25">
      <c r="P350" s="71"/>
      <c r="Q350" s="71"/>
    </row>
    <row r="351" spans="16:17" x14ac:dyDescent="0.25">
      <c r="P351" s="71"/>
      <c r="Q351" s="71"/>
    </row>
    <row r="352" spans="16:17" x14ac:dyDescent="0.25">
      <c r="P352" s="71"/>
      <c r="Q352" s="71"/>
    </row>
    <row r="353" spans="16:17" x14ac:dyDescent="0.25">
      <c r="P353" s="71"/>
      <c r="Q353" s="71"/>
    </row>
    <row r="354" spans="16:17" x14ac:dyDescent="0.25">
      <c r="P354" s="71"/>
      <c r="Q354" s="71"/>
    </row>
    <row r="355" spans="16:17" x14ac:dyDescent="0.25">
      <c r="P355" s="71"/>
      <c r="Q355" s="71"/>
    </row>
    <row r="356" spans="16:17" x14ac:dyDescent="0.25">
      <c r="P356" s="71"/>
      <c r="Q356" s="71"/>
    </row>
    <row r="357" spans="16:17" x14ac:dyDescent="0.25">
      <c r="P357" s="71"/>
      <c r="Q357" s="71"/>
    </row>
    <row r="358" spans="16:17" x14ac:dyDescent="0.25">
      <c r="P358" s="71"/>
      <c r="Q358" s="71"/>
    </row>
    <row r="359" spans="16:17" x14ac:dyDescent="0.25">
      <c r="P359" s="71"/>
      <c r="Q359" s="71"/>
    </row>
    <row r="360" spans="16:17" x14ac:dyDescent="0.25">
      <c r="P360" s="71"/>
      <c r="Q360" s="71"/>
    </row>
    <row r="361" spans="16:17" x14ac:dyDescent="0.25">
      <c r="P361" s="71"/>
      <c r="Q361" s="71"/>
    </row>
    <row r="362" spans="16:17" x14ac:dyDescent="0.25">
      <c r="P362" s="71"/>
      <c r="Q362" s="71"/>
    </row>
    <row r="363" spans="16:17" x14ac:dyDescent="0.25">
      <c r="P363" s="71"/>
      <c r="Q363" s="71"/>
    </row>
    <row r="364" spans="16:17" x14ac:dyDescent="0.25">
      <c r="P364" s="71"/>
      <c r="Q364" s="71"/>
    </row>
    <row r="365" spans="16:17" x14ac:dyDescent="0.25">
      <c r="P365" s="71"/>
      <c r="Q365" s="71"/>
    </row>
    <row r="366" spans="16:17" x14ac:dyDescent="0.25">
      <c r="P366" s="71"/>
      <c r="Q366" s="71"/>
    </row>
    <row r="367" spans="16:17" x14ac:dyDescent="0.25">
      <c r="P367" s="71"/>
      <c r="Q367" s="71"/>
    </row>
    <row r="368" spans="16:17" x14ac:dyDescent="0.25">
      <c r="P368" s="71"/>
      <c r="Q368" s="71"/>
    </row>
    <row r="369" spans="16:17" x14ac:dyDescent="0.25">
      <c r="P369" s="71"/>
      <c r="Q369" s="71"/>
    </row>
    <row r="370" spans="16:17" x14ac:dyDescent="0.25">
      <c r="P370" s="71"/>
      <c r="Q370" s="71"/>
    </row>
    <row r="371" spans="16:17" x14ac:dyDescent="0.25">
      <c r="P371" s="71"/>
      <c r="Q371" s="71"/>
    </row>
    <row r="372" spans="16:17" x14ac:dyDescent="0.25">
      <c r="P372" s="71"/>
      <c r="Q372" s="71"/>
    </row>
    <row r="373" spans="16:17" x14ac:dyDescent="0.25">
      <c r="P373" s="71"/>
      <c r="Q373" s="71"/>
    </row>
    <row r="374" spans="16:17" x14ac:dyDescent="0.25">
      <c r="P374" s="71"/>
      <c r="Q374" s="71"/>
    </row>
    <row r="375" spans="16:17" x14ac:dyDescent="0.25">
      <c r="P375" s="71"/>
      <c r="Q375" s="71"/>
    </row>
    <row r="376" spans="16:17" x14ac:dyDescent="0.25">
      <c r="P376" s="71"/>
      <c r="Q376" s="71"/>
    </row>
    <row r="377" spans="16:17" x14ac:dyDescent="0.25">
      <c r="P377" s="71"/>
      <c r="Q377" s="71"/>
    </row>
    <row r="378" spans="16:17" x14ac:dyDescent="0.25">
      <c r="P378" s="71"/>
      <c r="Q378" s="71"/>
    </row>
    <row r="379" spans="16:17" x14ac:dyDescent="0.25">
      <c r="P379" s="71"/>
      <c r="Q379" s="71"/>
    </row>
    <row r="380" spans="16:17" x14ac:dyDescent="0.25">
      <c r="P380" s="71"/>
      <c r="Q380" s="71"/>
    </row>
    <row r="381" spans="16:17" x14ac:dyDescent="0.25">
      <c r="P381" s="71"/>
      <c r="Q381" s="71"/>
    </row>
    <row r="382" spans="16:17" x14ac:dyDescent="0.25">
      <c r="P382" s="71"/>
      <c r="Q382" s="71"/>
    </row>
    <row r="383" spans="16:17" x14ac:dyDescent="0.25">
      <c r="P383" s="71"/>
      <c r="Q383" s="71"/>
    </row>
    <row r="384" spans="16:17" x14ac:dyDescent="0.25">
      <c r="P384" s="71"/>
      <c r="Q384" s="71"/>
    </row>
    <row r="385" spans="16:17" x14ac:dyDescent="0.25">
      <c r="P385" s="71"/>
      <c r="Q385" s="71"/>
    </row>
    <row r="386" spans="16:17" x14ac:dyDescent="0.25">
      <c r="P386" s="71"/>
      <c r="Q386" s="71"/>
    </row>
    <row r="387" spans="16:17" x14ac:dyDescent="0.25">
      <c r="P387" s="71"/>
      <c r="Q387" s="71"/>
    </row>
    <row r="388" spans="16:17" x14ac:dyDescent="0.25">
      <c r="P388" s="71"/>
      <c r="Q388" s="71"/>
    </row>
    <row r="389" spans="16:17" x14ac:dyDescent="0.25">
      <c r="P389" s="71"/>
      <c r="Q389" s="71"/>
    </row>
    <row r="390" spans="16:17" x14ac:dyDescent="0.25">
      <c r="P390" s="71"/>
      <c r="Q390" s="71"/>
    </row>
    <row r="391" spans="16:17" x14ac:dyDescent="0.25">
      <c r="P391" s="71"/>
      <c r="Q391" s="71"/>
    </row>
    <row r="392" spans="16:17" x14ac:dyDescent="0.25">
      <c r="P392" s="71"/>
      <c r="Q392" s="71"/>
    </row>
    <row r="393" spans="16:17" hidden="1" x14ac:dyDescent="0.25">
      <c r="P393" s="71"/>
      <c r="Q393" s="71"/>
    </row>
    <row r="394" spans="16:17" hidden="1" x14ac:dyDescent="0.25"/>
    <row r="395" spans="16:17" hidden="1" x14ac:dyDescent="0.25"/>
    <row r="396" spans="16:17" hidden="1" x14ac:dyDescent="0.25"/>
    <row r="397" spans="16:17" hidden="1" x14ac:dyDescent="0.25"/>
    <row r="398" spans="16:17" hidden="1" x14ac:dyDescent="0.25"/>
    <row r="399" spans="16:17" hidden="1" x14ac:dyDescent="0.25"/>
    <row r="400" spans="16:17"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x14ac:dyDescent="0.25"/>
    <row r="491" hidden="1" x14ac:dyDescent="0.25"/>
  </sheetData>
  <sheetProtection algorithmName="SHA-512" hashValue="9FlFnDS9NiC3gHG86kRpr722nEF8ZVvUw5Ozb6vtfgOoS3rBgOIHUH1DH0qGDBrpkLN5A9V1WitrID+Vvex1Kg==" saltValue="Urgk6CdT8JLetWL0Qj9gsA==" spinCount="100000" sheet="1" objects="1" scenarios="1" formatCells="0" formatColumns="0" formatRows="0" selectLockedCells="1" autoFilter="0"/>
  <mergeCells count="26">
    <mergeCell ref="C78:I78"/>
    <mergeCell ref="D79:I79"/>
    <mergeCell ref="C84:E84"/>
    <mergeCell ref="E94:F98"/>
    <mergeCell ref="E101:I101"/>
    <mergeCell ref="B101:D101"/>
    <mergeCell ref="B4:G5"/>
    <mergeCell ref="C48:I48"/>
    <mergeCell ref="D49:I49"/>
    <mergeCell ref="E51:F51"/>
    <mergeCell ref="E52:F52"/>
    <mergeCell ref="E53:F53"/>
    <mergeCell ref="E54:F54"/>
    <mergeCell ref="E55:F55"/>
    <mergeCell ref="E56:F56"/>
    <mergeCell ref="E57:F57"/>
    <mergeCell ref="E58:F58"/>
    <mergeCell ref="E59:F59"/>
    <mergeCell ref="E65:F65"/>
    <mergeCell ref="E66:F66"/>
    <mergeCell ref="E67:F67"/>
    <mergeCell ref="E60:F60"/>
    <mergeCell ref="E61:F61"/>
    <mergeCell ref="E62:F62"/>
    <mergeCell ref="E63:F63"/>
    <mergeCell ref="E64:F64"/>
  </mergeCells>
  <conditionalFormatting sqref="E85:E93">
    <cfRule type="dataBar" priority="25">
      <dataBar>
        <cfvo type="min"/>
        <cfvo type="max"/>
        <color rgb="FF008AEF"/>
      </dataBar>
      <extLst>
        <ext xmlns:x14="http://schemas.microsoft.com/office/spreadsheetml/2009/9/main" uri="{B025F937-C7B1-47D3-B67F-A62EFF666E3E}">
          <x14:id>{AF0284C9-A49B-44E9-BD02-CE0B5ACBE324}</x14:id>
        </ext>
      </extLst>
    </cfRule>
  </conditionalFormatting>
  <conditionalFormatting sqref="D85:D92">
    <cfRule type="cellIs" dxfId="5" priority="7" operator="greaterThan">
      <formula>K86</formula>
    </cfRule>
  </conditionalFormatting>
  <conditionalFormatting sqref="F99">
    <cfRule type="cellIs" dxfId="4" priority="6" operator="greaterThan">
      <formula>$E$99</formula>
    </cfRule>
  </conditionalFormatting>
  <conditionalFormatting sqref="L12:L21">
    <cfRule type="cellIs" dxfId="3" priority="5" operator="notEqual">
      <formula>$F12</formula>
    </cfRule>
  </conditionalFormatting>
  <conditionalFormatting sqref="M12:M21">
    <cfRule type="cellIs" dxfId="2" priority="4" operator="notEqual">
      <formula>$G12</formula>
    </cfRule>
  </conditionalFormatting>
  <conditionalFormatting sqref="E101:I101">
    <cfRule type="cellIs" dxfId="1" priority="3" operator="equal">
      <formula>0</formula>
    </cfRule>
  </conditionalFormatting>
  <conditionalFormatting sqref="E93">
    <cfRule type="dataBar" priority="2">
      <dataBar>
        <cfvo type="min"/>
        <cfvo type="max"/>
        <color rgb="FF008AEF"/>
      </dataBar>
      <extLst>
        <ext xmlns:x14="http://schemas.microsoft.com/office/spreadsheetml/2009/9/main" uri="{B025F937-C7B1-47D3-B67F-A62EFF666E3E}">
          <x14:id>{CFFA9B36-3581-4A80-BA6D-96A24860B0B0}</x14:id>
        </ext>
      </extLst>
    </cfRule>
  </conditionalFormatting>
  <conditionalFormatting sqref="D93">
    <cfRule type="cellIs" dxfId="0" priority="1" operator="greaterThan">
      <formula>K94</formula>
    </cfRule>
  </conditionalFormatting>
  <dataValidations xWindow="281" yWindow="612" count="7">
    <dataValidation type="whole" operator="greaterThan" allowBlank="1" showInputMessage="1" showErrorMessage="1" sqref="I29:I41">
      <formula1>0</formula1>
    </dataValidation>
    <dataValidation type="whole" allowBlank="1" showInputMessage="1" showErrorMessage="1" errorTitle="Valor de Sueldo Neto." error="Nota: se debe poner el suldo neto, si quiere que no se vea en los soportes puede poner la fuente del texto en color blanco, para que no sea visible." sqref="C12:C21">
      <formula1>0</formula1>
      <formula2>100000000</formula2>
    </dataValidation>
    <dataValidation type="whole" operator="greaterThan" allowBlank="1" showInputMessage="1" showErrorMessage="1" errorTitle="Número entero" error="Corresponde a la cantidad de Items a los que se refiere . No olvide que debe colocar el Total en las correspondietes columnas." sqref="D67">
      <formula1>0</formula1>
    </dataValidation>
    <dataValidation type="list" allowBlank="1" showInputMessage="1" showErrorMessage="1" sqref="C52:C67">
      <formula1>TP_Rubro</formula1>
    </dataValidation>
    <dataValidation type="whole" allowBlank="1" showInputMessage="1" showErrorMessage="1" sqref="G52:I67">
      <formula1>0</formula1>
      <formula2>$L$50</formula2>
    </dataValidation>
    <dataValidation type="whole" allowBlank="1" showInputMessage="1" showErrorMessage="1" errorTitle="Número entero del año" error="Corresponde al año en que se ejecuta el recurso presupuestal." sqref="D52:D66">
      <formula1>1</formula1>
      <formula2>2</formula2>
    </dataValidation>
    <dataValidation type="list" allowBlank="1" showErrorMessage="1" promptTitle="Observación : " prompt="Tipo vinculación como Asistente de Investigación es de $21.263.550. a año 2016." sqref="E29:E41">
      <formula1>$L$29:$L$37</formula1>
    </dataValidation>
  </dataValidations>
  <printOptions horizontalCentered="1"/>
  <pageMargins left="0.70866141732283472" right="0.70866141732283472" top="0.74803149606299213" bottom="0.74803149606299213" header="0.31496062992125984" footer="0.31496062992125984"/>
  <pageSetup scale="63" orientation="portrait" r:id="rId1"/>
  <rowBreaks count="2" manualBreakCount="2">
    <brk id="44" max="9" man="1"/>
    <brk id="72" max="9"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AF0284C9-A49B-44E9-BD02-CE0B5ACBE324}">
            <x14:dataBar minLength="0" maxLength="100" gradient="0">
              <x14:cfvo type="autoMin"/>
              <x14:cfvo type="autoMax"/>
              <x14:negativeFillColor rgb="FFFF0000"/>
              <x14:axisColor rgb="FF000000"/>
            </x14:dataBar>
          </x14:cfRule>
          <xm:sqref>E85:E93</xm:sqref>
        </x14:conditionalFormatting>
        <x14:conditionalFormatting xmlns:xm="http://schemas.microsoft.com/office/excel/2006/main">
          <x14:cfRule type="dataBar" id="{CFFA9B36-3581-4A80-BA6D-96A24860B0B0}">
            <x14:dataBar minLength="0" maxLength="100" gradient="0">
              <x14:cfvo type="autoMin"/>
              <x14:cfvo type="autoMax"/>
              <x14:negativeFillColor rgb="FFFF0000"/>
              <x14:axisColor rgb="FF000000"/>
            </x14:dataBar>
          </x14:cfRule>
          <xm:sqref>E93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dimension ref="C1:N21"/>
  <sheetViews>
    <sheetView showGridLines="0" view="pageBreakPreview" topLeftCell="B10" zoomScale="85" zoomScaleNormal="85" zoomScaleSheetLayoutView="85" workbookViewId="0">
      <selection activeCell="J12" sqref="J12"/>
    </sheetView>
  </sheetViews>
  <sheetFormatPr baseColWidth="10" defaultRowHeight="15" x14ac:dyDescent="0.25"/>
  <cols>
    <col min="1" max="2" width="4.42578125" customWidth="1"/>
    <col min="3" max="3" width="4.5703125" bestFit="1"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4.28515625" customWidth="1"/>
    <col min="12" max="12" width="11.85546875" bestFit="1" customWidth="1"/>
  </cols>
  <sheetData>
    <row r="1" spans="3:14" ht="25.5" customHeight="1" x14ac:dyDescent="0.25"/>
    <row r="2" spans="3:14" ht="92.25" customHeight="1" thickBot="1" x14ac:dyDescent="0.3"/>
    <row r="3" spans="3:14" ht="7.5" hidden="1" customHeight="1" thickBot="1" x14ac:dyDescent="0.3"/>
    <row r="4" spans="3:14" ht="48" thickBot="1" x14ac:dyDescent="0.3">
      <c r="C4" s="437" t="str">
        <f>Datos_Generales!B3</f>
        <v>PRESENTACIÓN DE PROYECTOS 
DE INVESTIGACIÓN</v>
      </c>
      <c r="D4" s="438"/>
      <c r="E4" s="438"/>
      <c r="F4" s="438"/>
      <c r="G4" s="438"/>
      <c r="H4" s="273" t="s">
        <v>832</v>
      </c>
      <c r="I4" s="274" t="s">
        <v>834</v>
      </c>
    </row>
    <row r="5" spans="3:14" ht="32.25" thickBot="1" x14ac:dyDescent="0.3">
      <c r="C5" s="439"/>
      <c r="D5" s="440"/>
      <c r="E5" s="440"/>
      <c r="F5" s="440"/>
      <c r="G5" s="440"/>
      <c r="H5" s="273" t="s">
        <v>833</v>
      </c>
      <c r="I5" s="275" t="s">
        <v>836</v>
      </c>
      <c r="L5" s="83">
        <f>SUM(L10:L133)</f>
        <v>0</v>
      </c>
    </row>
    <row r="6" spans="3:14" x14ac:dyDescent="0.25">
      <c r="L6">
        <f>COUNTIF(L11:L21,"&lt;&gt;"&amp;0)</f>
        <v>0</v>
      </c>
    </row>
    <row r="7" spans="3:14" ht="15.75" x14ac:dyDescent="0.25">
      <c r="C7" s="30" t="s">
        <v>872</v>
      </c>
      <c r="D7" s="31" t="s">
        <v>765</v>
      </c>
      <c r="E7" s="32"/>
      <c r="F7" s="32"/>
      <c r="G7" s="32"/>
      <c r="H7" s="32"/>
      <c r="I7" s="32"/>
      <c r="L7" s="89" t="s">
        <v>670</v>
      </c>
    </row>
    <row r="8" spans="3:14" ht="15.75" x14ac:dyDescent="0.25">
      <c r="C8" s="30" t="s">
        <v>768</v>
      </c>
      <c r="D8" s="31" t="s">
        <v>1000</v>
      </c>
      <c r="E8" s="32"/>
      <c r="F8" s="32"/>
      <c r="G8" s="32"/>
      <c r="H8" s="32"/>
      <c r="I8" s="32"/>
      <c r="L8" s="116" t="s">
        <v>831</v>
      </c>
    </row>
    <row r="9" spans="3:14" ht="14.1" customHeight="1" thickBot="1" x14ac:dyDescent="0.3">
      <c r="L9" s="237" t="s">
        <v>694</v>
      </c>
      <c r="N9" s="177"/>
    </row>
    <row r="10" spans="3:14" ht="21.75" customHeight="1" thickBot="1" x14ac:dyDescent="0.3">
      <c r="C10" s="181" t="s">
        <v>772</v>
      </c>
      <c r="D10" s="182" t="s">
        <v>771</v>
      </c>
      <c r="E10" s="621" t="s">
        <v>601</v>
      </c>
      <c r="F10" s="622"/>
      <c r="G10" s="622"/>
      <c r="H10" s="622"/>
      <c r="I10" s="623"/>
      <c r="N10" s="177"/>
    </row>
    <row r="11" spans="3:14" ht="60" customHeight="1" x14ac:dyDescent="0.25">
      <c r="C11" s="178">
        <v>1</v>
      </c>
      <c r="D11" s="183"/>
      <c r="E11" s="624"/>
      <c r="F11" s="625"/>
      <c r="G11" s="625"/>
      <c r="H11" s="625"/>
      <c r="I11" s="626"/>
      <c r="L11" s="83">
        <f>LEN(E11)</f>
        <v>0</v>
      </c>
    </row>
    <row r="12" spans="3:14" ht="60" customHeight="1" x14ac:dyDescent="0.25">
      <c r="C12" s="91">
        <f>C11+1</f>
        <v>2</v>
      </c>
      <c r="D12" s="184"/>
      <c r="E12" s="514"/>
      <c r="F12" s="515"/>
      <c r="G12" s="515"/>
      <c r="H12" s="515"/>
      <c r="I12" s="620"/>
      <c r="L12" s="83">
        <f t="shared" ref="L12:L21" si="0">LEN(E12)</f>
        <v>0</v>
      </c>
    </row>
    <row r="13" spans="3:14" ht="60" customHeight="1" x14ac:dyDescent="0.25">
      <c r="C13" s="180">
        <f t="shared" ref="C13:C20" si="1">C12+1</f>
        <v>3</v>
      </c>
      <c r="D13" s="183"/>
      <c r="E13" s="517"/>
      <c r="F13" s="518"/>
      <c r="G13" s="518"/>
      <c r="H13" s="518"/>
      <c r="I13" s="619"/>
      <c r="L13" s="83">
        <f t="shared" si="0"/>
        <v>0</v>
      </c>
    </row>
    <row r="14" spans="3:14" ht="60" customHeight="1" x14ac:dyDescent="0.25">
      <c r="C14" s="179">
        <f t="shared" si="1"/>
        <v>4</v>
      </c>
      <c r="D14" s="184"/>
      <c r="E14" s="514"/>
      <c r="F14" s="515"/>
      <c r="G14" s="515"/>
      <c r="H14" s="515"/>
      <c r="I14" s="620"/>
      <c r="L14" s="83">
        <f t="shared" si="0"/>
        <v>0</v>
      </c>
    </row>
    <row r="15" spans="3:14" ht="60" customHeight="1" x14ac:dyDescent="0.25">
      <c r="C15" s="180">
        <f t="shared" si="1"/>
        <v>5</v>
      </c>
      <c r="D15" s="183"/>
      <c r="E15" s="517"/>
      <c r="F15" s="518"/>
      <c r="G15" s="518"/>
      <c r="H15" s="518"/>
      <c r="I15" s="619"/>
      <c r="L15" s="83">
        <f t="shared" si="0"/>
        <v>0</v>
      </c>
    </row>
    <row r="16" spans="3:14" ht="60" customHeight="1" x14ac:dyDescent="0.25">
      <c r="C16" s="180">
        <f t="shared" si="1"/>
        <v>6</v>
      </c>
      <c r="D16" s="184"/>
      <c r="E16" s="514"/>
      <c r="F16" s="515"/>
      <c r="G16" s="515"/>
      <c r="H16" s="515"/>
      <c r="I16" s="620"/>
      <c r="L16" s="83">
        <f t="shared" si="0"/>
        <v>0</v>
      </c>
    </row>
    <row r="17" spans="3:12" ht="60" customHeight="1" x14ac:dyDescent="0.25">
      <c r="C17" s="180">
        <f t="shared" si="1"/>
        <v>7</v>
      </c>
      <c r="D17" s="183"/>
      <c r="E17" s="517"/>
      <c r="F17" s="518"/>
      <c r="G17" s="518"/>
      <c r="H17" s="518"/>
      <c r="I17" s="619"/>
      <c r="L17" s="83">
        <f t="shared" si="0"/>
        <v>0</v>
      </c>
    </row>
    <row r="18" spans="3:12" ht="60" customHeight="1" x14ac:dyDescent="0.25">
      <c r="C18" s="180">
        <f t="shared" si="1"/>
        <v>8</v>
      </c>
      <c r="D18" s="184"/>
      <c r="E18" s="514"/>
      <c r="F18" s="515"/>
      <c r="G18" s="515"/>
      <c r="H18" s="515"/>
      <c r="I18" s="620"/>
      <c r="L18" s="83">
        <f t="shared" si="0"/>
        <v>0</v>
      </c>
    </row>
    <row r="19" spans="3:12" ht="60" customHeight="1" x14ac:dyDescent="0.25">
      <c r="C19" s="180">
        <f t="shared" si="1"/>
        <v>9</v>
      </c>
      <c r="D19" s="183"/>
      <c r="E19" s="517"/>
      <c r="F19" s="518"/>
      <c r="G19" s="518"/>
      <c r="H19" s="518"/>
      <c r="I19" s="619"/>
      <c r="L19" s="83">
        <f t="shared" si="0"/>
        <v>0</v>
      </c>
    </row>
    <row r="20" spans="3:12" ht="60" customHeight="1" x14ac:dyDescent="0.25">
      <c r="C20" s="180">
        <f t="shared" si="1"/>
        <v>10</v>
      </c>
      <c r="D20" s="184"/>
      <c r="E20" s="514"/>
      <c r="F20" s="515"/>
      <c r="G20" s="515"/>
      <c r="H20" s="515"/>
      <c r="I20" s="620"/>
      <c r="L20" s="83">
        <f t="shared" si="0"/>
        <v>0</v>
      </c>
    </row>
    <row r="21" spans="3:12" x14ac:dyDescent="0.25">
      <c r="L21" s="83">
        <f t="shared" si="0"/>
        <v>0</v>
      </c>
    </row>
  </sheetData>
  <sheetProtection formatCells="0" formatColumns="0" formatRows="0" insertRows="0" deleteRows="0" selectLockedCells="1" autoFilter="0"/>
  <mergeCells count="12">
    <mergeCell ref="C4:G5"/>
    <mergeCell ref="E15:I15"/>
    <mergeCell ref="E20:I20"/>
    <mergeCell ref="E10:I10"/>
    <mergeCell ref="E11:I11"/>
    <mergeCell ref="E12:I12"/>
    <mergeCell ref="E13:I13"/>
    <mergeCell ref="E14:I14"/>
    <mergeCell ref="E16:I16"/>
    <mergeCell ref="E17:I17"/>
    <mergeCell ref="E18:I18"/>
    <mergeCell ref="E19:I19"/>
  </mergeCells>
  <dataValidations count="1">
    <dataValidation type="list" allowBlank="1" showInputMessage="1" showErrorMessage="1" sqref="D11:D20">
      <formula1>TpImpac</formula1>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dimension ref="C1:N35"/>
  <sheetViews>
    <sheetView showGridLines="0" view="pageBreakPreview" zoomScale="85" zoomScaleNormal="85" zoomScaleSheetLayoutView="85" workbookViewId="0">
      <selection activeCell="D15" sqref="D15:I15"/>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 min="12" max="12" width="11.85546875" bestFit="1" customWidth="1"/>
  </cols>
  <sheetData>
    <row r="1" spans="3:14" ht="25.5" customHeight="1" x14ac:dyDescent="0.25"/>
    <row r="2" spans="3:14" ht="100.5" customHeight="1" thickBot="1" x14ac:dyDescent="0.3"/>
    <row r="3" spans="3:14" ht="7.5" hidden="1" customHeight="1" thickBot="1" x14ac:dyDescent="0.3"/>
    <row r="4" spans="3:14" ht="48" thickBot="1" x14ac:dyDescent="0.3">
      <c r="C4" s="437" t="str">
        <f>Datos_Generales!B3</f>
        <v>PRESENTACIÓN DE PROYECTOS 
DE INVESTIGACIÓN</v>
      </c>
      <c r="D4" s="438"/>
      <c r="E4" s="438"/>
      <c r="F4" s="438"/>
      <c r="G4" s="438"/>
      <c r="H4" s="273" t="s">
        <v>832</v>
      </c>
      <c r="I4" s="274" t="s">
        <v>834</v>
      </c>
    </row>
    <row r="5" spans="3:14" ht="32.25" thickBot="1" x14ac:dyDescent="0.3">
      <c r="C5" s="439"/>
      <c r="D5" s="440"/>
      <c r="E5" s="440"/>
      <c r="F5" s="440"/>
      <c r="G5" s="440"/>
      <c r="H5" s="273" t="s">
        <v>833</v>
      </c>
      <c r="I5" s="275" t="s">
        <v>873</v>
      </c>
      <c r="L5" s="83">
        <f>COUNTIF(L11:L35,0)</f>
        <v>9</v>
      </c>
    </row>
    <row r="6" spans="3:14" ht="15.75" x14ac:dyDescent="0.25">
      <c r="L6" s="89" t="s">
        <v>670</v>
      </c>
    </row>
    <row r="7" spans="3:14" ht="15.75" x14ac:dyDescent="0.25">
      <c r="C7" s="30" t="s">
        <v>871</v>
      </c>
      <c r="D7" s="31" t="s">
        <v>875</v>
      </c>
      <c r="E7" s="32"/>
      <c r="F7" s="32"/>
      <c r="G7" s="32"/>
      <c r="H7" s="32"/>
      <c r="I7" s="32"/>
      <c r="L7" s="116" t="s">
        <v>831</v>
      </c>
    </row>
    <row r="8" spans="3:14" ht="14.1" customHeight="1" x14ac:dyDescent="0.25">
      <c r="D8" s="289" t="s">
        <v>887</v>
      </c>
      <c r="N8" s="177"/>
    </row>
    <row r="9" spans="3:14" ht="14.1" customHeight="1" x14ac:dyDescent="0.25">
      <c r="N9" s="177"/>
    </row>
    <row r="10" spans="3:14" ht="14.1" customHeight="1" thickBot="1" x14ac:dyDescent="0.3">
      <c r="C10" t="s">
        <v>766</v>
      </c>
      <c r="D10" t="s">
        <v>874</v>
      </c>
      <c r="L10" s="331">
        <f>SUM(L11:L35)</f>
        <v>0</v>
      </c>
      <c r="N10" s="177"/>
    </row>
    <row r="11" spans="3:14" ht="27" customHeight="1" thickBot="1" x14ac:dyDescent="0.3">
      <c r="D11" s="429"/>
      <c r="E11" s="430"/>
      <c r="F11" s="430"/>
      <c r="G11" s="430"/>
      <c r="H11" s="430"/>
      <c r="I11" s="431"/>
      <c r="L11" s="332">
        <f t="shared" ref="L11:L33" si="0">LEN(D11)</f>
        <v>0</v>
      </c>
      <c r="N11" s="177"/>
    </row>
    <row r="12" spans="3:14" ht="17.25" customHeight="1" thickBot="1" x14ac:dyDescent="0.3">
      <c r="D12" t="s">
        <v>886</v>
      </c>
      <c r="E12" s="382"/>
      <c r="F12" s="436"/>
      <c r="G12" s="436"/>
      <c r="H12" s="436"/>
      <c r="I12" s="383"/>
      <c r="L12" s="332">
        <f>LEN(E12)</f>
        <v>0</v>
      </c>
      <c r="N12" s="177"/>
    </row>
    <row r="13" spans="3:14" x14ac:dyDescent="0.25">
      <c r="E13" s="288"/>
      <c r="F13" s="288"/>
      <c r="G13" s="288"/>
      <c r="H13" s="288"/>
      <c r="I13" s="288"/>
      <c r="L13" s="83" t="s">
        <v>903</v>
      </c>
      <c r="N13" s="177"/>
    </row>
    <row r="14" spans="3:14" ht="14.1" customHeight="1" thickBot="1" x14ac:dyDescent="0.3">
      <c r="C14" t="s">
        <v>877</v>
      </c>
      <c r="D14" t="s">
        <v>876</v>
      </c>
      <c r="L14" s="83" t="s">
        <v>903</v>
      </c>
      <c r="N14" s="177"/>
    </row>
    <row r="15" spans="3:14" ht="14.1" customHeight="1" thickBot="1" x14ac:dyDescent="0.3">
      <c r="D15" s="382"/>
      <c r="E15" s="436"/>
      <c r="F15" s="436"/>
      <c r="G15" s="436"/>
      <c r="H15" s="436"/>
      <c r="I15" s="383"/>
      <c r="L15" s="332">
        <f t="shared" si="0"/>
        <v>0</v>
      </c>
      <c r="N15" s="177"/>
    </row>
    <row r="16" spans="3:14" ht="14.1" customHeight="1" x14ac:dyDescent="0.25">
      <c r="L16" s="83" t="s">
        <v>903</v>
      </c>
      <c r="N16" s="177"/>
    </row>
    <row r="17" spans="3:12" ht="15.75" thickBot="1" x14ac:dyDescent="0.3">
      <c r="C17" t="s">
        <v>768</v>
      </c>
      <c r="D17" t="s">
        <v>878</v>
      </c>
      <c r="L17" s="83" t="s">
        <v>903</v>
      </c>
    </row>
    <row r="18" spans="3:12" ht="39.950000000000003" customHeight="1" thickBot="1" x14ac:dyDescent="0.3">
      <c r="D18" s="382"/>
      <c r="E18" s="436"/>
      <c r="F18" s="436"/>
      <c r="G18" s="436"/>
      <c r="H18" s="436"/>
      <c r="I18" s="383"/>
      <c r="L18" s="332">
        <f t="shared" si="0"/>
        <v>0</v>
      </c>
    </row>
    <row r="19" spans="3:12" x14ac:dyDescent="0.25">
      <c r="L19" s="83" t="s">
        <v>903</v>
      </c>
    </row>
    <row r="20" spans="3:12" ht="15.75" thickBot="1" x14ac:dyDescent="0.3">
      <c r="C20" t="s">
        <v>879</v>
      </c>
      <c r="L20" s="83" t="s">
        <v>903</v>
      </c>
    </row>
    <row r="21" spans="3:12" ht="39.950000000000003" customHeight="1" thickBot="1" x14ac:dyDescent="0.3">
      <c r="D21" s="382"/>
      <c r="E21" s="436"/>
      <c r="F21" s="436"/>
      <c r="G21" s="436"/>
      <c r="H21" s="436"/>
      <c r="I21" s="383"/>
      <c r="L21" s="332">
        <f t="shared" si="0"/>
        <v>0</v>
      </c>
    </row>
    <row r="22" spans="3:12" x14ac:dyDescent="0.25">
      <c r="L22" s="83" t="s">
        <v>903</v>
      </c>
    </row>
    <row r="23" spans="3:12" ht="15.75" thickBot="1" x14ac:dyDescent="0.3">
      <c r="C23" t="s">
        <v>880</v>
      </c>
      <c r="L23" s="83" t="s">
        <v>903</v>
      </c>
    </row>
    <row r="24" spans="3:12" ht="39.950000000000003" customHeight="1" thickBot="1" x14ac:dyDescent="0.3">
      <c r="D24" s="382"/>
      <c r="E24" s="436"/>
      <c r="F24" s="436"/>
      <c r="G24" s="436"/>
      <c r="H24" s="436"/>
      <c r="I24" s="383"/>
      <c r="L24" s="332">
        <f t="shared" si="0"/>
        <v>0</v>
      </c>
    </row>
    <row r="25" spans="3:12" x14ac:dyDescent="0.25">
      <c r="L25" s="83" t="s">
        <v>903</v>
      </c>
    </row>
    <row r="26" spans="3:12" ht="15.75" thickBot="1" x14ac:dyDescent="0.3">
      <c r="C26" t="s">
        <v>881</v>
      </c>
      <c r="D26" t="s">
        <v>713</v>
      </c>
      <c r="L26" s="83" t="s">
        <v>903</v>
      </c>
    </row>
    <row r="27" spans="3:12" ht="41.25" customHeight="1" thickBot="1" x14ac:dyDescent="0.3">
      <c r="D27" s="382"/>
      <c r="E27" s="436"/>
      <c r="F27" s="436"/>
      <c r="G27" s="436"/>
      <c r="H27" s="436"/>
      <c r="I27" s="383"/>
      <c r="L27" s="332">
        <f t="shared" si="0"/>
        <v>0</v>
      </c>
    </row>
    <row r="28" spans="3:12" x14ac:dyDescent="0.25">
      <c r="L28" s="83" t="s">
        <v>903</v>
      </c>
    </row>
    <row r="29" spans="3:12" ht="15.75" thickBot="1" x14ac:dyDescent="0.3">
      <c r="C29" t="s">
        <v>882</v>
      </c>
      <c r="D29" t="s">
        <v>883</v>
      </c>
      <c r="L29" s="83" t="s">
        <v>903</v>
      </c>
    </row>
    <row r="30" spans="3:12" ht="45" customHeight="1" thickBot="1" x14ac:dyDescent="0.3">
      <c r="D30" s="382"/>
      <c r="E30" s="436"/>
      <c r="F30" s="436"/>
      <c r="G30" s="436"/>
      <c r="H30" s="436"/>
      <c r="I30" s="383"/>
      <c r="L30" s="332">
        <f t="shared" si="0"/>
        <v>0</v>
      </c>
    </row>
    <row r="31" spans="3:12" x14ac:dyDescent="0.25">
      <c r="L31" s="83" t="s">
        <v>903</v>
      </c>
    </row>
    <row r="32" spans="3:12" ht="15.75" thickBot="1" x14ac:dyDescent="0.3">
      <c r="C32" t="s">
        <v>884</v>
      </c>
      <c r="D32" t="s">
        <v>885</v>
      </c>
      <c r="L32" s="83" t="s">
        <v>903</v>
      </c>
    </row>
    <row r="33" spans="4:12" ht="30.75" customHeight="1" thickBot="1" x14ac:dyDescent="0.3">
      <c r="D33" s="382"/>
      <c r="E33" s="436"/>
      <c r="F33" s="436"/>
      <c r="G33" s="436"/>
      <c r="H33" s="436"/>
      <c r="I33" s="383"/>
      <c r="L33" s="332">
        <f t="shared" si="0"/>
        <v>0</v>
      </c>
    </row>
    <row r="34" spans="4:12" x14ac:dyDescent="0.25">
      <c r="L34" s="83"/>
    </row>
    <row r="35" spans="4:12" x14ac:dyDescent="0.25">
      <c r="L35" s="83"/>
    </row>
  </sheetData>
  <sheetProtection algorithmName="SHA-512" hashValue="pGLYwcck+8OuPrtyTStYrViTKe/66nBYDg+nalY9Ed12uU71HYWAFpxqCUgMaRCpdFINqwYJ0iquQbUj4eAzUA==" saltValue="9XR1N+y+woN/VUT0eWVZMA==" spinCount="100000" sheet="1" scenarios="1" formatCells="0" formatColumns="0" formatRows="0" insertRows="0" insertHyperlinks="0" deleteRows="0" selectLockedCells="1" autoFilter="0"/>
  <mergeCells count="10">
    <mergeCell ref="C4:G5"/>
    <mergeCell ref="D18:I18"/>
    <mergeCell ref="D21:I21"/>
    <mergeCell ref="D30:I30"/>
    <mergeCell ref="D33:I33"/>
    <mergeCell ref="D11:I11"/>
    <mergeCell ref="D15:I15"/>
    <mergeCell ref="E12:I12"/>
    <mergeCell ref="D24:I24"/>
    <mergeCell ref="D27:I27"/>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C1:N25"/>
  <sheetViews>
    <sheetView showGridLines="0" view="pageBreakPreview" topLeftCell="B4" zoomScale="85" zoomScaleNormal="85" zoomScaleSheetLayoutView="85" workbookViewId="0">
      <selection activeCell="D10" sqref="D10:I10"/>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37" t="str">
        <f>Datos_Generales!B3</f>
        <v>PRESENTACIÓN DE PROYECTOS 
DE INVESTIGACIÓN</v>
      </c>
      <c r="D4" s="438"/>
      <c r="E4" s="438"/>
      <c r="F4" s="438"/>
      <c r="G4" s="438"/>
      <c r="H4" s="273" t="s">
        <v>832</v>
      </c>
      <c r="I4" s="274" t="s">
        <v>834</v>
      </c>
      <c r="L4">
        <f>COUNTIF(L10:L76,"&gt;"&amp;0)</f>
        <v>0</v>
      </c>
    </row>
    <row r="5" spans="3:14" ht="32.25" thickBot="1" x14ac:dyDescent="0.3">
      <c r="C5" s="439"/>
      <c r="D5" s="440"/>
      <c r="E5" s="440"/>
      <c r="F5" s="440"/>
      <c r="G5" s="440"/>
      <c r="H5" s="273" t="s">
        <v>833</v>
      </c>
      <c r="I5" s="275" t="s">
        <v>837</v>
      </c>
      <c r="L5">
        <f>SUM(L10:L89)</f>
        <v>0</v>
      </c>
    </row>
    <row r="6" spans="3:14" ht="15.75" x14ac:dyDescent="0.25">
      <c r="L6" s="89" t="s">
        <v>670</v>
      </c>
    </row>
    <row r="7" spans="3:14" ht="15.75" x14ac:dyDescent="0.25">
      <c r="C7" s="30" t="s">
        <v>993</v>
      </c>
      <c r="D7" s="31" t="s">
        <v>765</v>
      </c>
      <c r="E7" s="32"/>
      <c r="F7" s="32"/>
      <c r="G7" s="32"/>
      <c r="H7" s="32"/>
      <c r="I7" s="32"/>
      <c r="L7" s="116" t="s">
        <v>831</v>
      </c>
    </row>
    <row r="8" spans="3:14" x14ac:dyDescent="0.25">
      <c r="C8" s="30" t="s">
        <v>768</v>
      </c>
      <c r="D8" s="31" t="s">
        <v>856</v>
      </c>
      <c r="E8" s="32"/>
      <c r="F8" s="32"/>
      <c r="G8" s="32"/>
      <c r="H8" s="32"/>
      <c r="I8" s="32"/>
      <c r="L8" s="237" t="s">
        <v>694</v>
      </c>
    </row>
    <row r="9" spans="3:14" ht="14.1" customHeight="1" thickBot="1" x14ac:dyDescent="0.3">
      <c r="N9" s="177"/>
    </row>
    <row r="10" spans="3:14" ht="69.95" customHeight="1" x14ac:dyDescent="0.25">
      <c r="C10" s="214">
        <v>1</v>
      </c>
      <c r="D10" s="487"/>
      <c r="E10" s="488"/>
      <c r="F10" s="488"/>
      <c r="G10" s="488"/>
      <c r="H10" s="488"/>
      <c r="I10" s="489"/>
      <c r="L10" s="83">
        <f>LEN(D10)</f>
        <v>0</v>
      </c>
    </row>
    <row r="11" spans="3:14" ht="69.95" customHeight="1" x14ac:dyDescent="0.25">
      <c r="C11" s="215">
        <v>2</v>
      </c>
      <c r="D11" s="490"/>
      <c r="E11" s="491"/>
      <c r="F11" s="491"/>
      <c r="G11" s="491"/>
      <c r="H11" s="491"/>
      <c r="I11" s="492"/>
      <c r="L11" s="83">
        <f t="shared" ref="L11:L25" si="0">LEN(D11)</f>
        <v>0</v>
      </c>
    </row>
    <row r="12" spans="3:14" ht="69.95" customHeight="1" x14ac:dyDescent="0.25">
      <c r="C12" s="216">
        <f>C11+1</f>
        <v>3</v>
      </c>
      <c r="D12" s="484"/>
      <c r="E12" s="496"/>
      <c r="F12" s="496"/>
      <c r="G12" s="496"/>
      <c r="H12" s="496"/>
      <c r="I12" s="497"/>
      <c r="L12" s="83">
        <f t="shared" si="0"/>
        <v>0</v>
      </c>
    </row>
    <row r="13" spans="3:14" ht="69.95" customHeight="1" x14ac:dyDescent="0.25">
      <c r="C13" s="217">
        <f t="shared" ref="C13:C25" si="1">C12+1</f>
        <v>4</v>
      </c>
      <c r="D13" s="490"/>
      <c r="E13" s="491"/>
      <c r="F13" s="491"/>
      <c r="G13" s="491"/>
      <c r="H13" s="491"/>
      <c r="I13" s="492"/>
      <c r="L13" s="83">
        <f t="shared" si="0"/>
        <v>0</v>
      </c>
    </row>
    <row r="14" spans="3:14" ht="69.95" customHeight="1" x14ac:dyDescent="0.25">
      <c r="C14" s="216">
        <f t="shared" si="1"/>
        <v>5</v>
      </c>
      <c r="D14" s="484"/>
      <c r="E14" s="496"/>
      <c r="F14" s="496"/>
      <c r="G14" s="496"/>
      <c r="H14" s="496"/>
      <c r="I14" s="497"/>
      <c r="L14" s="83">
        <f t="shared" si="0"/>
        <v>0</v>
      </c>
    </row>
    <row r="15" spans="3:14" ht="69.95" customHeight="1" x14ac:dyDescent="0.25">
      <c r="C15" s="216">
        <f t="shared" si="1"/>
        <v>6</v>
      </c>
      <c r="D15" s="484"/>
      <c r="E15" s="496"/>
      <c r="F15" s="496"/>
      <c r="G15" s="496"/>
      <c r="H15" s="496"/>
      <c r="I15" s="497"/>
      <c r="L15" s="83">
        <f t="shared" si="0"/>
        <v>0</v>
      </c>
    </row>
    <row r="16" spans="3:14" ht="69.95" customHeight="1" x14ac:dyDescent="0.25">
      <c r="C16" s="216">
        <f t="shared" si="1"/>
        <v>7</v>
      </c>
      <c r="D16" s="484"/>
      <c r="E16" s="496"/>
      <c r="F16" s="496"/>
      <c r="G16" s="496"/>
      <c r="H16" s="496"/>
      <c r="I16" s="497"/>
      <c r="L16" s="83">
        <f t="shared" si="0"/>
        <v>0</v>
      </c>
    </row>
    <row r="17" spans="3:12" ht="69.95" customHeight="1" x14ac:dyDescent="0.25">
      <c r="C17" s="216">
        <f t="shared" si="1"/>
        <v>8</v>
      </c>
      <c r="D17" s="484"/>
      <c r="E17" s="496"/>
      <c r="F17" s="496"/>
      <c r="G17" s="496"/>
      <c r="H17" s="496"/>
      <c r="I17" s="497"/>
      <c r="L17" s="83">
        <f t="shared" si="0"/>
        <v>0</v>
      </c>
    </row>
    <row r="18" spans="3:12" ht="69.95" customHeight="1" x14ac:dyDescent="0.25">
      <c r="C18" s="216">
        <f t="shared" si="1"/>
        <v>9</v>
      </c>
      <c r="D18" s="484"/>
      <c r="E18" s="496"/>
      <c r="F18" s="496"/>
      <c r="G18" s="496"/>
      <c r="H18" s="496"/>
      <c r="I18" s="497"/>
      <c r="L18" s="83">
        <f t="shared" si="0"/>
        <v>0</v>
      </c>
    </row>
    <row r="19" spans="3:12" ht="69.95" customHeight="1" x14ac:dyDescent="0.25">
      <c r="C19" s="216">
        <f t="shared" si="1"/>
        <v>10</v>
      </c>
      <c r="D19" s="484"/>
      <c r="E19" s="496"/>
      <c r="F19" s="496"/>
      <c r="G19" s="496"/>
      <c r="H19" s="496"/>
      <c r="I19" s="497"/>
      <c r="L19" s="83">
        <f t="shared" si="0"/>
        <v>0</v>
      </c>
    </row>
    <row r="20" spans="3:12" ht="69.95" customHeight="1" x14ac:dyDescent="0.25">
      <c r="C20" s="216">
        <f t="shared" si="1"/>
        <v>11</v>
      </c>
      <c r="D20" s="484"/>
      <c r="E20" s="496"/>
      <c r="F20" s="496"/>
      <c r="G20" s="496"/>
      <c r="H20" s="496"/>
      <c r="I20" s="497"/>
      <c r="L20" s="83">
        <f t="shared" si="0"/>
        <v>0</v>
      </c>
    </row>
    <row r="21" spans="3:12" ht="69.95" customHeight="1" x14ac:dyDescent="0.25">
      <c r="C21" s="216">
        <f t="shared" si="1"/>
        <v>12</v>
      </c>
      <c r="D21" s="484"/>
      <c r="E21" s="496"/>
      <c r="F21" s="496"/>
      <c r="G21" s="496"/>
      <c r="H21" s="496"/>
      <c r="I21" s="497"/>
      <c r="L21" s="83">
        <f t="shared" si="0"/>
        <v>0</v>
      </c>
    </row>
    <row r="22" spans="3:12" ht="69.95" customHeight="1" x14ac:dyDescent="0.25">
      <c r="C22" s="216">
        <f t="shared" si="1"/>
        <v>13</v>
      </c>
      <c r="D22" s="484"/>
      <c r="E22" s="496"/>
      <c r="F22" s="496"/>
      <c r="G22" s="496"/>
      <c r="H22" s="496"/>
      <c r="I22" s="497"/>
      <c r="L22" s="83">
        <f t="shared" si="0"/>
        <v>0</v>
      </c>
    </row>
    <row r="23" spans="3:12" ht="69.95" customHeight="1" x14ac:dyDescent="0.25">
      <c r="C23" s="216">
        <f t="shared" si="1"/>
        <v>14</v>
      </c>
      <c r="D23" s="484"/>
      <c r="E23" s="496"/>
      <c r="F23" s="496"/>
      <c r="G23" s="496"/>
      <c r="H23" s="496"/>
      <c r="I23" s="497"/>
      <c r="L23" s="83">
        <f t="shared" si="0"/>
        <v>0</v>
      </c>
    </row>
    <row r="24" spans="3:12" ht="69.95" customHeight="1" x14ac:dyDescent="0.25">
      <c r="C24" s="216">
        <f t="shared" si="1"/>
        <v>15</v>
      </c>
      <c r="D24" s="484"/>
      <c r="E24" s="496"/>
      <c r="F24" s="496"/>
      <c r="G24" s="496"/>
      <c r="H24" s="496"/>
      <c r="I24" s="497"/>
      <c r="L24" s="83">
        <f t="shared" si="0"/>
        <v>0</v>
      </c>
    </row>
    <row r="25" spans="3:12" ht="69.95" customHeight="1" thickBot="1" x14ac:dyDescent="0.3">
      <c r="C25" s="266">
        <f t="shared" si="1"/>
        <v>16</v>
      </c>
      <c r="D25" s="627"/>
      <c r="E25" s="499"/>
      <c r="F25" s="499"/>
      <c r="G25" s="499"/>
      <c r="H25" s="499"/>
      <c r="I25" s="500"/>
      <c r="L25" s="83">
        <f t="shared" si="0"/>
        <v>0</v>
      </c>
    </row>
  </sheetData>
  <sheetProtection formatCells="0" formatColumns="0" formatRows="0" insertRows="0" deleteRows="0" selectLockedCells="1" autoFilter="0"/>
  <mergeCells count="17">
    <mergeCell ref="D19:I19"/>
    <mergeCell ref="D20:I20"/>
    <mergeCell ref="D14:I14"/>
    <mergeCell ref="D15:I15"/>
    <mergeCell ref="D16:I16"/>
    <mergeCell ref="D17:I17"/>
    <mergeCell ref="D18:I18"/>
    <mergeCell ref="D10:I10"/>
    <mergeCell ref="D11:I11"/>
    <mergeCell ref="D12:I12"/>
    <mergeCell ref="D13:I13"/>
    <mergeCell ref="C4:G5"/>
    <mergeCell ref="D21:I21"/>
    <mergeCell ref="D22:I22"/>
    <mergeCell ref="D23:I23"/>
    <mergeCell ref="D24:I24"/>
    <mergeCell ref="D25:I25"/>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C1:N21"/>
  <sheetViews>
    <sheetView showGridLines="0" view="pageBreakPreview" topLeftCell="A7" zoomScale="85" zoomScaleNormal="85" zoomScaleSheetLayoutView="85" workbookViewId="0">
      <selection activeCell="D9" sqref="D9"/>
    </sheetView>
  </sheetViews>
  <sheetFormatPr baseColWidth="10" defaultRowHeight="15" x14ac:dyDescent="0.25"/>
  <cols>
    <col min="1" max="2" width="4.42578125" customWidth="1"/>
    <col min="3" max="3" width="3.42578125" customWidth="1"/>
    <col min="4" max="11" width="16.28515625" customWidth="1"/>
    <col min="12" max="12"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37" t="str">
        <f>Datos_Generales!B3</f>
        <v>PRESENTACIÓN DE PROYECTOS 
DE INVESTIGACIÓN</v>
      </c>
      <c r="D4" s="438"/>
      <c r="E4" s="438"/>
      <c r="F4" s="438"/>
      <c r="G4" s="438"/>
      <c r="H4" s="438"/>
      <c r="I4" s="438"/>
      <c r="J4" s="273" t="s">
        <v>832</v>
      </c>
      <c r="K4" s="274" t="s">
        <v>834</v>
      </c>
    </row>
    <row r="5" spans="3:14" ht="32.25" thickBot="1" x14ac:dyDescent="0.3">
      <c r="C5" s="439"/>
      <c r="D5" s="440"/>
      <c r="E5" s="440"/>
      <c r="F5" s="440"/>
      <c r="G5" s="440"/>
      <c r="H5" s="440"/>
      <c r="I5" s="440"/>
      <c r="J5" s="273" t="s">
        <v>833</v>
      </c>
      <c r="K5" s="275" t="s">
        <v>855</v>
      </c>
    </row>
    <row r="7" spans="3:14" s="108" customFormat="1" ht="15.75" x14ac:dyDescent="0.25">
      <c r="C7" s="111" t="s">
        <v>994</v>
      </c>
      <c r="D7" s="109" t="s">
        <v>802</v>
      </c>
      <c r="E7" s="110"/>
      <c r="F7" s="110"/>
      <c r="G7" s="110"/>
      <c r="H7" s="110"/>
      <c r="I7" s="110"/>
      <c r="J7" s="110"/>
      <c r="K7" s="110"/>
      <c r="N7" s="112"/>
    </row>
    <row r="8" spans="3:14" s="108" customFormat="1" ht="15.75" x14ac:dyDescent="0.25">
      <c r="C8" s="111" t="s">
        <v>567</v>
      </c>
      <c r="D8" s="264" t="s">
        <v>1111</v>
      </c>
      <c r="E8" s="110"/>
      <c r="F8" s="110"/>
      <c r="G8" s="110"/>
      <c r="H8" s="110"/>
      <c r="I8" s="110"/>
      <c r="J8" s="110"/>
      <c r="K8" s="110"/>
      <c r="N8" s="112"/>
    </row>
    <row r="9" spans="3:14" s="108" customFormat="1" ht="16.5" thickBot="1" x14ac:dyDescent="0.3">
      <c r="N9" s="112" t="s">
        <v>703</v>
      </c>
    </row>
    <row r="10" spans="3:14" s="108" customFormat="1" ht="80.099999999999994" customHeight="1" x14ac:dyDescent="0.25">
      <c r="C10" s="269">
        <v>1</v>
      </c>
      <c r="D10" s="631"/>
      <c r="E10" s="632"/>
      <c r="F10" s="632"/>
      <c r="G10" s="632"/>
      <c r="H10" s="632"/>
      <c r="I10" s="632"/>
      <c r="J10" s="632"/>
      <c r="K10" s="633"/>
      <c r="N10" s="115">
        <f>LEN(D10)</f>
        <v>0</v>
      </c>
    </row>
    <row r="11" spans="3:14" s="108" customFormat="1" ht="80.099999999999994" customHeight="1" x14ac:dyDescent="0.25">
      <c r="C11" s="270">
        <v>2</v>
      </c>
      <c r="D11" s="634"/>
      <c r="E11" s="635"/>
      <c r="F11" s="635"/>
      <c r="G11" s="635"/>
      <c r="H11" s="635"/>
      <c r="I11" s="635"/>
      <c r="J11" s="635"/>
      <c r="K11" s="636"/>
      <c r="N11" s="115">
        <f t="shared" ref="N11:N18" si="0">LEN(D11)</f>
        <v>0</v>
      </c>
    </row>
    <row r="12" spans="3:14" s="108" customFormat="1" ht="80.099999999999994" customHeight="1" x14ac:dyDescent="0.25">
      <c r="C12" s="271">
        <v>3</v>
      </c>
      <c r="D12" s="628"/>
      <c r="E12" s="629"/>
      <c r="F12" s="629"/>
      <c r="G12" s="629"/>
      <c r="H12" s="629"/>
      <c r="I12" s="629"/>
      <c r="J12" s="629"/>
      <c r="K12" s="630"/>
      <c r="N12" s="115">
        <f t="shared" si="0"/>
        <v>0</v>
      </c>
    </row>
    <row r="13" spans="3:14" s="108" customFormat="1" ht="80.099999999999994" customHeight="1" x14ac:dyDescent="0.25">
      <c r="C13" s="270">
        <v>4</v>
      </c>
      <c r="D13" s="634"/>
      <c r="E13" s="635"/>
      <c r="F13" s="635"/>
      <c r="G13" s="635"/>
      <c r="H13" s="635"/>
      <c r="I13" s="635"/>
      <c r="J13" s="635"/>
      <c r="K13" s="636"/>
      <c r="N13" s="115">
        <f t="shared" si="0"/>
        <v>0</v>
      </c>
    </row>
    <row r="14" spans="3:14" s="108" customFormat="1" ht="80.099999999999994" customHeight="1" x14ac:dyDescent="0.25">
      <c r="C14" s="271">
        <v>5</v>
      </c>
      <c r="D14" s="628"/>
      <c r="E14" s="629"/>
      <c r="F14" s="629"/>
      <c r="G14" s="629"/>
      <c r="H14" s="629"/>
      <c r="I14" s="629"/>
      <c r="J14" s="629"/>
      <c r="K14" s="630"/>
      <c r="N14" s="115">
        <f t="shared" si="0"/>
        <v>0</v>
      </c>
    </row>
    <row r="15" spans="3:14" s="108" customFormat="1" ht="80.099999999999994" customHeight="1" x14ac:dyDescent="0.25">
      <c r="C15" s="270">
        <v>6</v>
      </c>
      <c r="D15" s="634"/>
      <c r="E15" s="635"/>
      <c r="F15" s="635"/>
      <c r="G15" s="635"/>
      <c r="H15" s="635"/>
      <c r="I15" s="635"/>
      <c r="J15" s="635"/>
      <c r="K15" s="636"/>
      <c r="N15" s="115">
        <f t="shared" si="0"/>
        <v>0</v>
      </c>
    </row>
    <row r="16" spans="3:14" s="108" customFormat="1" ht="80.099999999999994" customHeight="1" x14ac:dyDescent="0.25">
      <c r="C16" s="271">
        <v>7</v>
      </c>
      <c r="D16" s="628"/>
      <c r="E16" s="629"/>
      <c r="F16" s="629"/>
      <c r="G16" s="629"/>
      <c r="H16" s="629"/>
      <c r="I16" s="629"/>
      <c r="J16" s="629"/>
      <c r="K16" s="630"/>
      <c r="N16" s="115">
        <f t="shared" si="0"/>
        <v>0</v>
      </c>
    </row>
    <row r="17" spans="3:14" s="108" customFormat="1" ht="80.099999999999994" customHeight="1" x14ac:dyDescent="0.25">
      <c r="C17" s="270">
        <v>8</v>
      </c>
      <c r="D17" s="634"/>
      <c r="E17" s="635"/>
      <c r="F17" s="635"/>
      <c r="G17" s="635"/>
      <c r="H17" s="635"/>
      <c r="I17" s="635"/>
      <c r="J17" s="635"/>
      <c r="K17" s="636"/>
      <c r="N17" s="115">
        <f t="shared" si="0"/>
        <v>0</v>
      </c>
    </row>
    <row r="18" spans="3:14" s="108" customFormat="1" ht="15.75" thickBot="1" x14ac:dyDescent="0.3">
      <c r="C18" s="272">
        <v>9</v>
      </c>
      <c r="D18" s="637"/>
      <c r="E18" s="638"/>
      <c r="F18" s="638"/>
      <c r="G18" s="638"/>
      <c r="H18" s="638"/>
      <c r="I18" s="638"/>
      <c r="J18" s="638"/>
      <c r="K18" s="639"/>
      <c r="N18" s="115">
        <f t="shared" si="0"/>
        <v>0</v>
      </c>
    </row>
    <row r="19" spans="3:14" s="108" customFormat="1" x14ac:dyDescent="0.25">
      <c r="C19" s="115"/>
      <c r="D19" s="640"/>
      <c r="E19" s="640"/>
      <c r="F19" s="640"/>
      <c r="G19" s="640"/>
      <c r="H19" s="640"/>
      <c r="I19" s="640"/>
      <c r="J19" s="640"/>
      <c r="K19" s="640"/>
    </row>
    <row r="20" spans="3:14" s="108" customFormat="1" x14ac:dyDescent="0.25"/>
    <row r="21" spans="3:14" s="108" customFormat="1" x14ac:dyDescent="0.25"/>
  </sheetData>
  <mergeCells count="11">
    <mergeCell ref="D15:K15"/>
    <mergeCell ref="D16:K16"/>
    <mergeCell ref="D17:K17"/>
    <mergeCell ref="D18:K18"/>
    <mergeCell ref="D19:K19"/>
    <mergeCell ref="C4:I5"/>
    <mergeCell ref="D14:K14"/>
    <mergeCell ref="D10:K10"/>
    <mergeCell ref="D11:K11"/>
    <mergeCell ref="D12:K12"/>
    <mergeCell ref="D13:K13"/>
  </mergeCells>
  <printOptions horizontalCentered="1"/>
  <pageMargins left="0.70866141732283472" right="0.70866141732283472" top="0.74803149606299213" bottom="0.74803149606299213" header="0.31496062992125984" footer="0.31496062992125984"/>
  <pageSetup scale="60"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5" tint="0.59999389629810485"/>
  </sheetPr>
  <dimension ref="A1:M27"/>
  <sheetViews>
    <sheetView showGridLines="0" view="pageBreakPreview" topLeftCell="B1" zoomScaleNormal="85" zoomScaleSheetLayoutView="100" workbookViewId="0">
      <selection activeCell="E12" sqref="E12:I12"/>
    </sheetView>
  </sheetViews>
  <sheetFormatPr baseColWidth="10" defaultColWidth="0" defaultRowHeight="15" x14ac:dyDescent="0.25"/>
  <cols>
    <col min="1" max="1" width="3.140625" style="5" customWidth="1"/>
    <col min="2" max="2" width="1.28515625" style="5" customWidth="1"/>
    <col min="3" max="3" width="3.42578125" style="5" customWidth="1"/>
    <col min="4" max="4" width="19.85546875" style="5" customWidth="1"/>
    <col min="5" max="5" width="16.85546875" style="5" customWidth="1"/>
    <col min="6" max="6" width="13.7109375" style="5" customWidth="1"/>
    <col min="7" max="7" width="19.42578125" style="5" customWidth="1"/>
    <col min="8" max="8" width="17.140625" style="5" customWidth="1"/>
    <col min="9" max="9" width="23.85546875" style="5" customWidth="1"/>
    <col min="10" max="10" width="7.42578125" style="5" customWidth="1"/>
    <col min="11" max="13" width="11.42578125" style="5" customWidth="1"/>
    <col min="14" max="16384" width="11.42578125" style="5" hidden="1"/>
  </cols>
  <sheetData>
    <row r="1" spans="3:12" ht="25.5" customHeight="1" x14ac:dyDescent="0.25"/>
    <row r="2" spans="3:12" ht="113.25" customHeight="1" thickBot="1" x14ac:dyDescent="0.3"/>
    <row r="3" spans="3:12" ht="48" thickBot="1" x14ac:dyDescent="0.3">
      <c r="C3" s="416" t="str">
        <f>Datos_Generales!B3</f>
        <v>PRESENTACIÓN DE PROYECTOS 
DE INVESTIGACIÓN</v>
      </c>
      <c r="D3" s="417"/>
      <c r="E3" s="417"/>
      <c r="F3" s="417"/>
      <c r="G3" s="417"/>
      <c r="H3" s="273" t="s">
        <v>832</v>
      </c>
      <c r="I3" s="274" t="s">
        <v>834</v>
      </c>
    </row>
    <row r="4" spans="3:12" ht="32.25" thickBot="1" x14ac:dyDescent="0.3">
      <c r="C4" s="418"/>
      <c r="D4" s="419"/>
      <c r="E4" s="419"/>
      <c r="F4" s="419"/>
      <c r="G4" s="419"/>
      <c r="H4" s="273" t="s">
        <v>833</v>
      </c>
      <c r="I4" s="6" t="s">
        <v>717</v>
      </c>
    </row>
    <row r="6" spans="3:12" ht="15.75" x14ac:dyDescent="0.25">
      <c r="C6" s="9" t="s">
        <v>567</v>
      </c>
      <c r="D6" s="10" t="s">
        <v>807</v>
      </c>
      <c r="E6" s="11"/>
      <c r="F6" s="11"/>
      <c r="G6" s="11"/>
      <c r="H6" s="11"/>
      <c r="I6" s="11" t="s">
        <v>808</v>
      </c>
      <c r="L6" s="116" t="s">
        <v>670</v>
      </c>
    </row>
    <row r="7" spans="3:12" ht="16.5" thickBot="1" x14ac:dyDescent="0.3">
      <c r="L7" s="116" t="s">
        <v>703</v>
      </c>
    </row>
    <row r="8" spans="3:12" ht="15.75" thickBot="1" x14ac:dyDescent="0.3">
      <c r="C8" s="218" t="s">
        <v>588</v>
      </c>
      <c r="D8" s="219" t="s">
        <v>718</v>
      </c>
      <c r="E8" s="665" t="s">
        <v>601</v>
      </c>
      <c r="F8" s="665"/>
      <c r="G8" s="665"/>
      <c r="H8" s="665"/>
      <c r="I8" s="666"/>
    </row>
    <row r="9" spans="3:12" ht="78" customHeight="1" thickTop="1" x14ac:dyDescent="0.25">
      <c r="C9" s="220">
        <v>1</v>
      </c>
      <c r="D9" s="221" t="s">
        <v>719</v>
      </c>
      <c r="E9" s="641" t="s">
        <v>720</v>
      </c>
      <c r="F9" s="642"/>
      <c r="G9" s="642"/>
      <c r="H9" s="642"/>
      <c r="I9" s="643"/>
      <c r="L9" s="119">
        <f>LEN(E9)</f>
        <v>414</v>
      </c>
    </row>
    <row r="10" spans="3:12" ht="61.5" customHeight="1" x14ac:dyDescent="0.25">
      <c r="C10" s="123">
        <v>2</v>
      </c>
      <c r="D10" s="279" t="s">
        <v>721</v>
      </c>
      <c r="E10" s="644" t="s">
        <v>995</v>
      </c>
      <c r="F10" s="645"/>
      <c r="G10" s="645"/>
      <c r="H10" s="645"/>
      <c r="I10" s="646"/>
      <c r="L10" s="119">
        <f>LEN(E10)</f>
        <v>257</v>
      </c>
    </row>
    <row r="11" spans="3:12" ht="97.5" customHeight="1" x14ac:dyDescent="0.25">
      <c r="C11" s="125">
        <v>3</v>
      </c>
      <c r="D11" s="276" t="s">
        <v>651</v>
      </c>
      <c r="E11" s="647" t="s">
        <v>722</v>
      </c>
      <c r="F11" s="648"/>
      <c r="G11" s="648"/>
      <c r="H11" s="648"/>
      <c r="I11" s="649"/>
      <c r="L11" s="119">
        <f>LEN(E11)</f>
        <v>510</v>
      </c>
    </row>
    <row r="12" spans="3:12" ht="97.5" customHeight="1" x14ac:dyDescent="0.25">
      <c r="C12" s="123">
        <v>4</v>
      </c>
      <c r="D12" s="279" t="s">
        <v>651</v>
      </c>
      <c r="E12" s="653" t="s">
        <v>723</v>
      </c>
      <c r="F12" s="654"/>
      <c r="G12" s="654"/>
      <c r="H12" s="654"/>
      <c r="I12" s="655"/>
      <c r="L12" s="119">
        <f>LEN(E12)</f>
        <v>533</v>
      </c>
    </row>
    <row r="13" spans="3:12" ht="117" customHeight="1" x14ac:dyDescent="0.25">
      <c r="C13" s="125">
        <v>5</v>
      </c>
      <c r="D13" s="276" t="s">
        <v>651</v>
      </c>
      <c r="E13" s="647" t="s">
        <v>810</v>
      </c>
      <c r="F13" s="648"/>
      <c r="G13" s="648"/>
      <c r="H13" s="648"/>
      <c r="I13" s="649"/>
      <c r="L13" s="119">
        <f>LEN(D13)</f>
        <v>8</v>
      </c>
    </row>
    <row r="14" spans="3:12" ht="79.5" customHeight="1" x14ac:dyDescent="0.25">
      <c r="C14" s="123">
        <v>6</v>
      </c>
      <c r="D14" s="280" t="s">
        <v>652</v>
      </c>
      <c r="E14" s="653" t="s">
        <v>724</v>
      </c>
      <c r="F14" s="654"/>
      <c r="G14" s="654"/>
      <c r="H14" s="654"/>
      <c r="I14" s="655"/>
      <c r="L14" s="119">
        <f t="shared" ref="L14:L27" si="0">LEN(D14)</f>
        <v>7</v>
      </c>
    </row>
    <row r="15" spans="3:12" ht="90" customHeight="1" x14ac:dyDescent="0.25">
      <c r="C15" s="125">
        <v>7</v>
      </c>
      <c r="D15" s="276" t="s">
        <v>652</v>
      </c>
      <c r="E15" s="650" t="s">
        <v>809</v>
      </c>
      <c r="F15" s="651"/>
      <c r="G15" s="651"/>
      <c r="H15" s="651"/>
      <c r="I15" s="652"/>
      <c r="L15" s="119">
        <f t="shared" si="0"/>
        <v>7</v>
      </c>
    </row>
    <row r="16" spans="3:12" ht="58.5" customHeight="1" x14ac:dyDescent="0.25">
      <c r="C16" s="123">
        <v>8</v>
      </c>
      <c r="D16" s="280" t="s">
        <v>656</v>
      </c>
      <c r="E16" s="653" t="s">
        <v>725</v>
      </c>
      <c r="F16" s="654"/>
      <c r="G16" s="654"/>
      <c r="H16" s="654"/>
      <c r="I16" s="655"/>
      <c r="L16" s="119">
        <f t="shared" si="0"/>
        <v>6</v>
      </c>
    </row>
    <row r="17" spans="3:12" ht="66.75" customHeight="1" x14ac:dyDescent="0.25">
      <c r="C17" s="125">
        <v>9</v>
      </c>
      <c r="D17" s="276" t="s">
        <v>726</v>
      </c>
      <c r="E17" s="650" t="s">
        <v>825</v>
      </c>
      <c r="F17" s="651"/>
      <c r="G17" s="651"/>
      <c r="H17" s="651"/>
      <c r="I17" s="652"/>
      <c r="L17" s="119">
        <f t="shared" si="0"/>
        <v>16</v>
      </c>
    </row>
    <row r="18" spans="3:12" ht="74.25" customHeight="1" x14ac:dyDescent="0.25">
      <c r="C18" s="222">
        <v>10</v>
      </c>
      <c r="D18" s="223" t="s">
        <v>727</v>
      </c>
      <c r="E18" s="656" t="s">
        <v>728</v>
      </c>
      <c r="F18" s="657"/>
      <c r="G18" s="657"/>
      <c r="H18" s="657"/>
      <c r="I18" s="658"/>
      <c r="L18" s="119">
        <f t="shared" si="0"/>
        <v>40</v>
      </c>
    </row>
    <row r="19" spans="3:12" ht="79.5" customHeight="1" x14ac:dyDescent="0.25">
      <c r="C19" s="125">
        <v>11</v>
      </c>
      <c r="D19" s="281" t="s">
        <v>729</v>
      </c>
      <c r="E19" s="650" t="s">
        <v>730</v>
      </c>
      <c r="F19" s="651"/>
      <c r="G19" s="651"/>
      <c r="H19" s="651"/>
      <c r="I19" s="652"/>
      <c r="L19" s="119">
        <f t="shared" si="0"/>
        <v>24</v>
      </c>
    </row>
    <row r="20" spans="3:12" ht="45.75" customHeight="1" x14ac:dyDescent="0.25">
      <c r="C20" s="222">
        <v>12</v>
      </c>
      <c r="D20" s="223" t="s">
        <v>729</v>
      </c>
      <c r="E20" s="644" t="s">
        <v>731</v>
      </c>
      <c r="F20" s="645"/>
      <c r="G20" s="645"/>
      <c r="H20" s="645"/>
      <c r="I20" s="646"/>
      <c r="L20" s="119">
        <f t="shared" si="0"/>
        <v>24</v>
      </c>
    </row>
    <row r="21" spans="3:12" ht="33" customHeight="1" x14ac:dyDescent="0.25">
      <c r="C21" s="125">
        <v>13</v>
      </c>
      <c r="D21" s="276" t="s">
        <v>826</v>
      </c>
      <c r="E21" s="650" t="s">
        <v>827</v>
      </c>
      <c r="F21" s="651"/>
      <c r="G21" s="651"/>
      <c r="H21" s="651"/>
      <c r="I21" s="652"/>
      <c r="L21" s="119">
        <f t="shared" si="0"/>
        <v>12</v>
      </c>
    </row>
    <row r="22" spans="3:12" ht="58.5" customHeight="1" x14ac:dyDescent="0.25">
      <c r="C22" s="222"/>
      <c r="D22" s="223"/>
      <c r="E22" s="662"/>
      <c r="F22" s="663"/>
      <c r="G22" s="663"/>
      <c r="H22" s="663"/>
      <c r="I22" s="664"/>
      <c r="L22" s="119">
        <f t="shared" si="0"/>
        <v>0</v>
      </c>
    </row>
    <row r="23" spans="3:12" ht="58.5" customHeight="1" x14ac:dyDescent="0.25">
      <c r="C23" s="125"/>
      <c r="D23" s="276"/>
      <c r="E23" s="650"/>
      <c r="F23" s="651"/>
      <c r="G23" s="651"/>
      <c r="H23" s="651"/>
      <c r="I23" s="652"/>
      <c r="L23" s="119">
        <f t="shared" si="0"/>
        <v>0</v>
      </c>
    </row>
    <row r="24" spans="3:12" ht="14.1" customHeight="1" thickBot="1" x14ac:dyDescent="0.3">
      <c r="C24" s="127"/>
      <c r="D24" s="224"/>
      <c r="E24" s="659"/>
      <c r="F24" s="660"/>
      <c r="G24" s="660"/>
      <c r="H24" s="660"/>
      <c r="I24" s="661"/>
      <c r="L24" s="119">
        <f t="shared" si="0"/>
        <v>0</v>
      </c>
    </row>
    <row r="25" spans="3:12" x14ac:dyDescent="0.25">
      <c r="C25" s="119"/>
      <c r="D25" s="510"/>
      <c r="E25" s="510"/>
      <c r="F25" s="510"/>
      <c r="G25" s="510"/>
      <c r="H25" s="510"/>
      <c r="I25" s="510"/>
      <c r="L25" s="119">
        <f t="shared" si="0"/>
        <v>0</v>
      </c>
    </row>
    <row r="26" spans="3:12" x14ac:dyDescent="0.25">
      <c r="L26" s="119">
        <f t="shared" si="0"/>
        <v>0</v>
      </c>
    </row>
    <row r="27" spans="3:12" x14ac:dyDescent="0.25">
      <c r="L27" s="119">
        <f t="shared" si="0"/>
        <v>0</v>
      </c>
    </row>
  </sheetData>
  <sheetProtection formatRows="0" sort="0" autoFilter="0"/>
  <mergeCells count="19">
    <mergeCell ref="E22:I22"/>
    <mergeCell ref="E16:I16"/>
    <mergeCell ref="E8:I8"/>
    <mergeCell ref="C3:G4"/>
    <mergeCell ref="D25:I25"/>
    <mergeCell ref="E9:I9"/>
    <mergeCell ref="E10:I10"/>
    <mergeCell ref="E11:I11"/>
    <mergeCell ref="E17:I17"/>
    <mergeCell ref="E19:I19"/>
    <mergeCell ref="E12:I12"/>
    <mergeCell ref="E13:I13"/>
    <mergeCell ref="E14:I14"/>
    <mergeCell ref="E15:I15"/>
    <mergeCell ref="E21:I21"/>
    <mergeCell ref="E23:I23"/>
    <mergeCell ref="E18:I18"/>
    <mergeCell ref="E24:I24"/>
    <mergeCell ref="E20:I20"/>
  </mergeCells>
  <printOptions horizontalCentered="1"/>
  <pageMargins left="0.70866141732283472" right="0.70866141732283472" top="0.74803149606299213" bottom="0.74803149606299213" header="0.31496062992125984" footer="0.31496062992125984"/>
  <pageSetup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4" tint="0.39997558519241921"/>
  </sheetPr>
  <dimension ref="A1:O58"/>
  <sheetViews>
    <sheetView showGridLines="0" tabSelected="1" view="pageBreakPreview" zoomScale="85" zoomScaleNormal="85" zoomScaleSheetLayoutView="85" zoomScalePageLayoutView="70" workbookViewId="0">
      <selection activeCell="H17" sqref="H17"/>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23.42578125" style="5" customWidth="1"/>
    <col min="7" max="7" width="17.140625" style="5" customWidth="1"/>
    <col min="8" max="8" width="23.85546875" style="5" customWidth="1"/>
    <col min="9" max="10" width="5.42578125" style="5" customWidth="1"/>
    <col min="11" max="11" width="5.28515625" style="5" customWidth="1"/>
    <col min="12" max="12" width="13.140625" style="5" customWidth="1"/>
    <col min="13" max="13" width="35.85546875" style="5" bestFit="1" customWidth="1"/>
    <col min="14" max="14" width="6.85546875" style="5" customWidth="1"/>
    <col min="15" max="15" width="5.5703125" style="5" customWidth="1"/>
    <col min="16" max="16384" width="11.42578125" style="5" hidden="1"/>
  </cols>
  <sheetData>
    <row r="1" spans="1:14" ht="25.5" customHeight="1" x14ac:dyDescent="0.25">
      <c r="A1" s="344">
        <v>10</v>
      </c>
      <c r="H1" s="345"/>
    </row>
    <row r="2" spans="1:14" ht="97.5" customHeight="1" thickBot="1" x14ac:dyDescent="0.3">
      <c r="H2" s="268"/>
    </row>
    <row r="3" spans="1:14" ht="48" thickBot="1" x14ac:dyDescent="0.3">
      <c r="B3" s="416" t="s">
        <v>559</v>
      </c>
      <c r="C3" s="417"/>
      <c r="D3" s="417"/>
      <c r="E3" s="417"/>
      <c r="F3" s="417"/>
      <c r="G3" s="273" t="s">
        <v>832</v>
      </c>
      <c r="H3" s="274" t="s">
        <v>834</v>
      </c>
    </row>
    <row r="4" spans="1:14" ht="32.25" thickBot="1" x14ac:dyDescent="0.3">
      <c r="B4" s="418"/>
      <c r="C4" s="419"/>
      <c r="D4" s="419"/>
      <c r="E4" s="419"/>
      <c r="F4" s="419"/>
      <c r="G4" s="273" t="s">
        <v>833</v>
      </c>
      <c r="H4" s="275" t="s">
        <v>835</v>
      </c>
      <c r="K4" s="343"/>
    </row>
    <row r="5" spans="1:14" ht="15.75" thickBot="1" x14ac:dyDescent="0.3">
      <c r="K5" s="5" t="s">
        <v>588</v>
      </c>
      <c r="L5" s="5" t="s">
        <v>920</v>
      </c>
      <c r="M5" s="5" t="s">
        <v>904</v>
      </c>
      <c r="N5" s="5" t="s">
        <v>918</v>
      </c>
    </row>
    <row r="6" spans="1:14" ht="15.75" thickBot="1" x14ac:dyDescent="0.3">
      <c r="C6" s="7" t="s">
        <v>564</v>
      </c>
      <c r="E6" s="5" t="s">
        <v>565</v>
      </c>
      <c r="F6" s="211"/>
      <c r="G6" s="8" t="s">
        <v>566</v>
      </c>
      <c r="H6" s="211"/>
      <c r="K6" s="5">
        <v>1</v>
      </c>
      <c r="L6" s="5" t="s">
        <v>921</v>
      </c>
      <c r="M6" s="5" t="s">
        <v>919</v>
      </c>
      <c r="N6" s="5">
        <f>SUM(I8:I45)</f>
        <v>7</v>
      </c>
    </row>
    <row r="7" spans="1:14" ht="8.25" customHeight="1" x14ac:dyDescent="0.25"/>
    <row r="8" spans="1:14" ht="15.75" x14ac:dyDescent="0.25">
      <c r="B8" s="9" t="s">
        <v>567</v>
      </c>
      <c r="C8" s="10" t="s">
        <v>568</v>
      </c>
      <c r="D8" s="11"/>
      <c r="E8" s="11"/>
      <c r="F8" s="11"/>
      <c r="G8" s="278" t="s">
        <v>569</v>
      </c>
      <c r="H8" s="12"/>
      <c r="I8" s="341">
        <f>IF(H8=0,1,"")</f>
        <v>1</v>
      </c>
      <c r="K8" s="5">
        <v>2</v>
      </c>
      <c r="L8" s="5" t="s">
        <v>716</v>
      </c>
      <c r="M8" s="5" t="s">
        <v>922</v>
      </c>
      <c r="N8" s="5" t="str">
        <f>IF(Resumen!K4&gt;0,"OK :"&amp;Resumen!K4&amp;" Lt:"&amp;Resumen!K5,"Falta")</f>
        <v>Falta</v>
      </c>
    </row>
    <row r="9" spans="1:14" ht="7.5" customHeight="1" x14ac:dyDescent="0.25">
      <c r="I9" s="342"/>
    </row>
    <row r="10" spans="1:14" ht="60.75" customHeight="1" x14ac:dyDescent="0.25">
      <c r="C10" s="13" t="s">
        <v>570</v>
      </c>
      <c r="D10" s="429"/>
      <c r="E10" s="430"/>
      <c r="F10" s="430"/>
      <c r="G10" s="430"/>
      <c r="H10" s="431"/>
      <c r="I10" s="341">
        <f>IF(D10=0,1,"")</f>
        <v>1</v>
      </c>
    </row>
    <row r="11" spans="1:14" x14ac:dyDescent="0.25">
      <c r="B11" s="9" t="s">
        <v>571</v>
      </c>
      <c r="C11" s="14" t="s">
        <v>814</v>
      </c>
      <c r="D11" s="11"/>
      <c r="E11" s="432"/>
      <c r="F11" s="432"/>
      <c r="G11" s="432"/>
      <c r="H11" s="432"/>
      <c r="I11" s="342"/>
      <c r="K11" s="5">
        <v>3</v>
      </c>
      <c r="L11" s="5" t="s">
        <v>661</v>
      </c>
      <c r="M11" s="5" t="s">
        <v>925</v>
      </c>
      <c r="N11" s="5" t="str">
        <f>IF(Descripción!K5&gt;0,"OK :"&amp;Descripción!K5&amp;" Lt:"&amp;Descripción!K6,"Falta")</f>
        <v>Falta</v>
      </c>
    </row>
    <row r="12" spans="1:14" x14ac:dyDescent="0.25">
      <c r="C12" s="15" t="s">
        <v>813</v>
      </c>
      <c r="E12" s="382"/>
      <c r="F12" s="436"/>
      <c r="G12" s="436"/>
      <c r="H12" s="383"/>
      <c r="I12" s="341">
        <f>IF(E12=0,1,"")</f>
        <v>1</v>
      </c>
    </row>
    <row r="13" spans="1:14" ht="6.75" customHeight="1" x14ac:dyDescent="0.25">
      <c r="C13" s="15"/>
      <c r="I13" s="342"/>
    </row>
    <row r="14" spans="1:14" x14ac:dyDescent="0.25">
      <c r="C14" s="15" t="s">
        <v>572</v>
      </c>
      <c r="D14" s="382"/>
      <c r="E14" s="383"/>
      <c r="F14" s="15" t="s">
        <v>960</v>
      </c>
      <c r="G14" s="414" t="s">
        <v>734</v>
      </c>
      <c r="H14" s="415"/>
      <c r="I14" s="341" t="str">
        <f>IF(G14=0,1,"")</f>
        <v/>
      </c>
      <c r="K14" s="5">
        <v>4</v>
      </c>
      <c r="L14" s="5" t="s">
        <v>927</v>
      </c>
      <c r="M14" s="5" t="s">
        <v>928</v>
      </c>
      <c r="N14" s="5" t="str">
        <f>IF(Objetivos!K9&gt;0,"OK","Falta")</f>
        <v>Falta</v>
      </c>
    </row>
    <row r="15" spans="1:14" x14ac:dyDescent="0.25">
      <c r="C15" s="15" t="s">
        <v>573</v>
      </c>
      <c r="D15" s="382"/>
      <c r="E15" s="383"/>
      <c r="G15" s="15" t="s">
        <v>574</v>
      </c>
      <c r="H15" s="16"/>
      <c r="I15" s="342"/>
      <c r="K15" s="5">
        <v>5</v>
      </c>
      <c r="L15" s="5" t="s">
        <v>927</v>
      </c>
      <c r="M15" s="5" t="s">
        <v>929</v>
      </c>
      <c r="N15" s="5" t="str">
        <f>IF(Objetivos!K11&gt;0,"OK","Falta")</f>
        <v>Falta</v>
      </c>
    </row>
    <row r="16" spans="1:14" x14ac:dyDescent="0.25">
      <c r="C16" s="15" t="s">
        <v>575</v>
      </c>
      <c r="D16" s="433"/>
      <c r="E16" s="434"/>
      <c r="F16" s="15" t="s">
        <v>576</v>
      </c>
      <c r="G16" s="435"/>
      <c r="H16" s="383"/>
      <c r="I16" s="341">
        <f>IF(G16=0,1,"")</f>
        <v>1</v>
      </c>
    </row>
    <row r="17" spans="2:14" x14ac:dyDescent="0.25">
      <c r="I17" s="342"/>
      <c r="K17" s="5">
        <v>6</v>
      </c>
      <c r="L17" s="5" t="s">
        <v>930</v>
      </c>
      <c r="M17" s="5" t="s">
        <v>931</v>
      </c>
      <c r="N17" s="5" t="str">
        <f>IF(Metodología!K5&gt;0,"OK","Falta")</f>
        <v>Falta</v>
      </c>
    </row>
    <row r="18" spans="2:14" x14ac:dyDescent="0.25">
      <c r="B18" s="9" t="s">
        <v>577</v>
      </c>
      <c r="C18" s="10" t="s">
        <v>578</v>
      </c>
      <c r="D18" s="11"/>
      <c r="E18" s="11"/>
      <c r="F18" s="17" t="e">
        <f>VLOOKUP(C19,Opciones!$AD$1:$AE$622,2,0)</f>
        <v>#N/A</v>
      </c>
      <c r="G18" s="11"/>
      <c r="H18" s="11"/>
      <c r="I18" s="342"/>
    </row>
    <row r="19" spans="2:14" x14ac:dyDescent="0.25">
      <c r="C19" s="420"/>
      <c r="D19" s="421"/>
      <c r="E19" s="421"/>
      <c r="F19" s="422"/>
      <c r="G19" s="18" t="s">
        <v>579</v>
      </c>
      <c r="H19" s="19"/>
      <c r="I19" s="341">
        <f>IF(C19=0,1,"")</f>
        <v>1</v>
      </c>
      <c r="K19" s="5">
        <v>7</v>
      </c>
      <c r="L19" s="5" t="s">
        <v>800</v>
      </c>
      <c r="M19" s="5" t="s">
        <v>932</v>
      </c>
      <c r="N19" s="5" t="str">
        <f>IF(Estado_del_Arte!K5&gt;0,"OK","Falta")</f>
        <v>Falta</v>
      </c>
    </row>
    <row r="20" spans="2:14" x14ac:dyDescent="0.25">
      <c r="C20" s="423"/>
      <c r="D20" s="424"/>
      <c r="E20" s="424"/>
      <c r="F20" s="425"/>
      <c r="G20" s="18" t="s">
        <v>581</v>
      </c>
      <c r="H20" s="20"/>
      <c r="I20" s="342"/>
    </row>
    <row r="21" spans="2:14" ht="8.25" customHeight="1" x14ac:dyDescent="0.25">
      <c r="I21" s="342"/>
    </row>
    <row r="22" spans="2:14" ht="39.950000000000003" customHeight="1" x14ac:dyDescent="0.25">
      <c r="C22" s="390" t="s">
        <v>582</v>
      </c>
      <c r="D22" s="391"/>
      <c r="E22" s="426"/>
      <c r="F22" s="427"/>
      <c r="G22" s="427"/>
      <c r="H22" s="428"/>
      <c r="I22" s="341">
        <f>IF(AND(E22=0,E23=0),1,"")</f>
        <v>1</v>
      </c>
    </row>
    <row r="23" spans="2:14" ht="15" customHeight="1" x14ac:dyDescent="0.25">
      <c r="C23" s="390"/>
      <c r="D23" s="391"/>
      <c r="E23" s="411"/>
      <c r="F23" s="412"/>
      <c r="G23" s="412"/>
      <c r="H23" s="413"/>
      <c r="I23" s="342"/>
      <c r="K23" s="5">
        <v>8</v>
      </c>
      <c r="L23" s="5" t="s">
        <v>714</v>
      </c>
      <c r="M23" s="5" t="s">
        <v>933</v>
      </c>
      <c r="N23" s="5" t="str">
        <f>IF(Cronograma!K10=0,"Falta",Cronograma!K10)</f>
        <v>Falta</v>
      </c>
    </row>
    <row r="24" spans="2:14" ht="17.25" customHeight="1" x14ac:dyDescent="0.25">
      <c r="C24" s="176" t="s">
        <v>748</v>
      </c>
      <c r="D24" s="176"/>
      <c r="E24" s="176"/>
      <c r="F24" s="176"/>
      <c r="G24" s="382"/>
      <c r="H24" s="383"/>
      <c r="I24" s="341">
        <f>IF(G24=0,1,"")</f>
        <v>1</v>
      </c>
      <c r="K24" s="5">
        <v>9</v>
      </c>
      <c r="L24" s="5" t="s">
        <v>714</v>
      </c>
      <c r="M24" s="5" t="s">
        <v>934</v>
      </c>
      <c r="N24" s="5" t="str">
        <f>IF(N23="Falta","NA",IF(Cronograma!L10&gt;0,"Ojo Tiene :"&amp;Cronograma!L10,"OK"))</f>
        <v>NA</v>
      </c>
    </row>
    <row r="25" spans="2:14" x14ac:dyDescent="0.25">
      <c r="I25" s="342"/>
    </row>
    <row r="26" spans="2:14" x14ac:dyDescent="0.25">
      <c r="B26" s="9" t="s">
        <v>583</v>
      </c>
      <c r="C26" s="10" t="s">
        <v>584</v>
      </c>
      <c r="D26" s="11"/>
      <c r="E26" s="11"/>
      <c r="F26" s="17" t="e">
        <f>VLOOKUP(C27,Opciones!$AD$1:$AE$622,2,0)</f>
        <v>#N/A</v>
      </c>
      <c r="G26" s="11"/>
      <c r="H26" s="11"/>
      <c r="I26" s="342"/>
      <c r="K26" s="5">
        <v>10</v>
      </c>
      <c r="L26" s="5" t="s">
        <v>935</v>
      </c>
      <c r="M26" s="5" t="str">
        <f>"No. Producción en Categoría "&amp;Productos!$C36&amp;" :"</f>
        <v>No. Producción en Categoría GNC :</v>
      </c>
      <c r="N26" s="5">
        <f>Productos!$H36</f>
        <v>0</v>
      </c>
    </row>
    <row r="27" spans="2:14" x14ac:dyDescent="0.25">
      <c r="C27" s="384"/>
      <c r="D27" s="385"/>
      <c r="E27" s="385"/>
      <c r="F27" s="386"/>
      <c r="G27" s="18" t="s">
        <v>579</v>
      </c>
      <c r="H27" s="19"/>
      <c r="I27" s="342"/>
      <c r="K27" s="5">
        <v>11</v>
      </c>
      <c r="L27" s="5" t="s">
        <v>935</v>
      </c>
      <c r="M27" s="5" t="str">
        <f>"No. Producción en Categoría "&amp;Productos!$C37&amp;" :"</f>
        <v>No. Producción en Categoría FRH :</v>
      </c>
      <c r="N27" s="5">
        <f>Productos!$H37</f>
        <v>0</v>
      </c>
    </row>
    <row r="28" spans="2:14" x14ac:dyDescent="0.25">
      <c r="C28" s="387"/>
      <c r="D28" s="388"/>
      <c r="E28" s="388"/>
      <c r="F28" s="389"/>
      <c r="G28" s="18" t="s">
        <v>581</v>
      </c>
      <c r="H28" s="20"/>
      <c r="I28" s="342"/>
      <c r="K28" s="5">
        <v>12</v>
      </c>
      <c r="L28" s="5" t="s">
        <v>935</v>
      </c>
      <c r="M28" s="5" t="str">
        <f>"No. Producción en Categoría "&amp;Productos!$C38&amp;" :"</f>
        <v>No. Producción en Categoría SAC :</v>
      </c>
      <c r="N28" s="5">
        <f>Productos!$H38</f>
        <v>0</v>
      </c>
    </row>
    <row r="29" spans="2:14" x14ac:dyDescent="0.25">
      <c r="I29" s="342"/>
      <c r="K29" s="5">
        <v>13</v>
      </c>
      <c r="L29" s="5" t="s">
        <v>935</v>
      </c>
      <c r="M29" s="5" t="str">
        <f>"No. Producción en Categoría "&amp;Productos!$C39&amp;" :"</f>
        <v>No. Producción en Categoría GI :</v>
      </c>
      <c r="N29" s="5">
        <f>Productos!$H39</f>
        <v>0</v>
      </c>
    </row>
    <row r="30" spans="2:14" ht="39.950000000000003" customHeight="1" x14ac:dyDescent="0.25">
      <c r="C30" s="390" t="s">
        <v>582</v>
      </c>
      <c r="D30" s="391"/>
      <c r="E30" s="399"/>
      <c r="F30" s="400"/>
      <c r="G30" s="400"/>
      <c r="H30" s="401"/>
      <c r="I30" s="342"/>
    </row>
    <row r="31" spans="2:14" ht="15" customHeight="1" x14ac:dyDescent="0.25">
      <c r="C31" s="390"/>
      <c r="D31" s="391"/>
      <c r="E31" s="402"/>
      <c r="F31" s="403"/>
      <c r="G31" s="403"/>
      <c r="H31" s="404"/>
      <c r="I31" s="342"/>
      <c r="K31" s="5">
        <v>14</v>
      </c>
      <c r="L31" s="5" t="s">
        <v>935</v>
      </c>
      <c r="M31" s="5" t="s">
        <v>939</v>
      </c>
      <c r="N31" s="5">
        <f>Productos!L7</f>
        <v>0</v>
      </c>
    </row>
    <row r="32" spans="2:14" ht="9" customHeight="1" x14ac:dyDescent="0.25">
      <c r="I32" s="342"/>
    </row>
    <row r="33" spans="2:14" ht="31.5" customHeight="1" x14ac:dyDescent="0.25">
      <c r="C33" s="405" t="s">
        <v>585</v>
      </c>
      <c r="D33" s="406"/>
      <c r="E33" s="406"/>
      <c r="F33" s="406"/>
      <c r="G33" s="406"/>
      <c r="H33" s="407"/>
      <c r="I33" s="342"/>
      <c r="K33" s="5">
        <v>15</v>
      </c>
      <c r="L33" s="5" t="s">
        <v>713</v>
      </c>
      <c r="M33" s="5" t="s">
        <v>940</v>
      </c>
      <c r="N33" s="5">
        <f>Integrantes!Q31</f>
        <v>0</v>
      </c>
    </row>
    <row r="34" spans="2:14" ht="6" customHeight="1" x14ac:dyDescent="0.25">
      <c r="I34" s="342"/>
    </row>
    <row r="35" spans="2:14" ht="33" customHeight="1" x14ac:dyDescent="0.25">
      <c r="B35" s="9" t="s">
        <v>586</v>
      </c>
      <c r="C35" s="334" t="s">
        <v>959</v>
      </c>
      <c r="D35" s="11"/>
      <c r="E35" s="11"/>
      <c r="F35" s="408"/>
      <c r="G35" s="409"/>
      <c r="H35" s="410"/>
      <c r="I35" s="342"/>
      <c r="K35" s="5">
        <v>16</v>
      </c>
      <c r="L35" s="5" t="s">
        <v>713</v>
      </c>
      <c r="M35" s="5" t="s">
        <v>941</v>
      </c>
      <c r="N35" s="5">
        <f>Integrantes!Q33</f>
        <v>0</v>
      </c>
    </row>
    <row r="36" spans="2:14" ht="6.75" customHeight="1" x14ac:dyDescent="0.25">
      <c r="I36" s="342"/>
    </row>
    <row r="37" spans="2:14" x14ac:dyDescent="0.25">
      <c r="C37" s="15" t="s">
        <v>587</v>
      </c>
      <c r="F37" s="397"/>
      <c r="G37" s="398"/>
      <c r="H37" s="5" t="s">
        <v>958</v>
      </c>
      <c r="I37" s="342"/>
      <c r="K37" s="5">
        <v>17</v>
      </c>
      <c r="L37" s="5" t="s">
        <v>713</v>
      </c>
      <c r="M37" s="5" t="s">
        <v>942</v>
      </c>
      <c r="N37" s="5">
        <f>Integrantes!Q34</f>
        <v>0</v>
      </c>
    </row>
    <row r="38" spans="2:14" x14ac:dyDescent="0.25">
      <c r="C38" s="15" t="s">
        <v>747</v>
      </c>
      <c r="F38" s="397"/>
      <c r="G38" s="398"/>
      <c r="H38" s="333">
        <f>Presupuesto!H99</f>
        <v>0</v>
      </c>
      <c r="I38" s="342"/>
      <c r="K38" s="5">
        <v>18</v>
      </c>
      <c r="L38" s="5" t="s">
        <v>713</v>
      </c>
      <c r="M38" s="5" t="s">
        <v>943</v>
      </c>
      <c r="N38" s="5">
        <f>Integrantes!Q35</f>
        <v>0</v>
      </c>
    </row>
    <row r="39" spans="2:14" ht="9" customHeight="1" x14ac:dyDescent="0.25">
      <c r="C39" s="15"/>
      <c r="F39" s="22"/>
      <c r="G39" s="22"/>
      <c r="I39" s="342"/>
    </row>
    <row r="40" spans="2:14" x14ac:dyDescent="0.25">
      <c r="C40" s="15" t="s">
        <v>741</v>
      </c>
      <c r="E40" s="19"/>
      <c r="G40" s="23" t="s">
        <v>743</v>
      </c>
      <c r="H40" s="19"/>
      <c r="I40" s="342"/>
      <c r="K40" s="5">
        <v>19</v>
      </c>
      <c r="L40" s="5" t="s">
        <v>713</v>
      </c>
      <c r="M40" s="5" t="s">
        <v>944</v>
      </c>
      <c r="N40" s="5">
        <f>Integrantes!Q36</f>
        <v>0</v>
      </c>
    </row>
    <row r="41" spans="2:14" x14ac:dyDescent="0.25">
      <c r="C41" s="15" t="s">
        <v>742</v>
      </c>
      <c r="E41" s="19"/>
      <c r="G41" s="23" t="s">
        <v>85</v>
      </c>
      <c r="H41" s="19"/>
      <c r="I41" s="342"/>
      <c r="K41" s="5">
        <v>20</v>
      </c>
      <c r="L41" s="5" t="s">
        <v>713</v>
      </c>
      <c r="M41" s="5" t="s">
        <v>945</v>
      </c>
      <c r="N41" s="5">
        <f>Integrantes!Q32</f>
        <v>0</v>
      </c>
    </row>
    <row r="42" spans="2:14" x14ac:dyDescent="0.25">
      <c r="I42" s="342"/>
      <c r="K42" s="5">
        <v>21</v>
      </c>
      <c r="L42" s="5" t="s">
        <v>713</v>
      </c>
      <c r="M42" s="5" t="s">
        <v>946</v>
      </c>
      <c r="N42" s="5">
        <f>Integrantes!Q37</f>
        <v>0</v>
      </c>
    </row>
    <row r="43" spans="2:14" x14ac:dyDescent="0.25">
      <c r="B43" s="9">
        <v>6</v>
      </c>
      <c r="C43" s="21" t="s">
        <v>589</v>
      </c>
      <c r="D43" s="11"/>
      <c r="E43" s="11"/>
      <c r="F43" s="11"/>
      <c r="G43" s="11"/>
      <c r="H43" s="11"/>
      <c r="I43" s="342"/>
      <c r="K43" s="5">
        <v>22</v>
      </c>
      <c r="L43" s="5" t="s">
        <v>826</v>
      </c>
      <c r="M43" s="5" t="s">
        <v>951</v>
      </c>
      <c r="N43" s="5">
        <f>Presupuesto!P47</f>
        <v>0</v>
      </c>
    </row>
    <row r="44" spans="2:14" x14ac:dyDescent="0.25">
      <c r="C44" s="15"/>
      <c r="E44" s="339"/>
      <c r="I44" s="342"/>
      <c r="K44" s="5">
        <v>22</v>
      </c>
      <c r="L44" s="5" t="s">
        <v>826</v>
      </c>
      <c r="M44" s="5" t="s">
        <v>952</v>
      </c>
      <c r="N44" s="5">
        <f>Presupuesto!P48</f>
        <v>0</v>
      </c>
    </row>
    <row r="45" spans="2:14" x14ac:dyDescent="0.25">
      <c r="C45" s="392" t="s">
        <v>815</v>
      </c>
      <c r="D45" s="393"/>
      <c r="E45" s="394" t="s">
        <v>759</v>
      </c>
      <c r="F45" s="395"/>
      <c r="G45" s="395"/>
      <c r="H45" s="396"/>
      <c r="I45" s="341" t="str">
        <f>IF(E45=0,1,"")</f>
        <v/>
      </c>
    </row>
    <row r="46" spans="2:14" x14ac:dyDescent="0.25">
      <c r="C46" s="392" t="s">
        <v>590</v>
      </c>
      <c r="D46" s="393"/>
      <c r="E46" s="286"/>
      <c r="F46" s="352">
        <f>Puntos</f>
        <v>0</v>
      </c>
      <c r="G46" s="287" t="s">
        <v>854</v>
      </c>
      <c r="H46" s="353">
        <f>Presupuesto</f>
        <v>0</v>
      </c>
      <c r="K46" s="5">
        <v>18</v>
      </c>
      <c r="L46" s="5" t="s">
        <v>953</v>
      </c>
      <c r="M46" s="5" t="str">
        <f>"Se Regitran:"&amp;Impactos!L6&amp;", con No Letras :"</f>
        <v>Se Regitran:0, con No Letras :</v>
      </c>
      <c r="N46" s="5">
        <f>Impactos!L5</f>
        <v>0</v>
      </c>
    </row>
    <row r="47" spans="2:14" x14ac:dyDescent="0.25">
      <c r="F47" s="146"/>
      <c r="G47" s="146"/>
      <c r="H47" s="146"/>
      <c r="K47" s="5">
        <v>19</v>
      </c>
      <c r="L47" s="5" t="s">
        <v>954</v>
      </c>
      <c r="M47" s="5" t="s">
        <v>955</v>
      </c>
      <c r="N47" s="5">
        <f>Grupo!L5</f>
        <v>9</v>
      </c>
    </row>
    <row r="48" spans="2:14" x14ac:dyDescent="0.25">
      <c r="K48" s="5">
        <v>20</v>
      </c>
      <c r="L48" s="5" t="s">
        <v>956</v>
      </c>
      <c r="M48" s="5" t="s">
        <v>957</v>
      </c>
      <c r="N48" s="5">
        <f>Biblografia!L4</f>
        <v>0</v>
      </c>
    </row>
    <row r="49" spans="3:12" x14ac:dyDescent="0.25"/>
    <row r="50" spans="3:12" ht="15.75" x14ac:dyDescent="0.25">
      <c r="C50" s="335" t="s">
        <v>961</v>
      </c>
    </row>
    <row r="51" spans="3:12" ht="15.75" thickBot="1" x14ac:dyDescent="0.3">
      <c r="H51" s="327">
        <f>Presupuesto!E99</f>
        <v>1000000</v>
      </c>
    </row>
    <row r="52" spans="3:12" ht="15.75" thickBot="1" x14ac:dyDescent="0.3">
      <c r="C52" s="5" t="s">
        <v>962</v>
      </c>
      <c r="F52" s="379"/>
      <c r="G52" s="380"/>
      <c r="H52" s="381"/>
      <c r="L52" s="5" t="s">
        <v>964</v>
      </c>
    </row>
    <row r="53" spans="3:12" ht="15.75" thickBot="1" x14ac:dyDescent="0.3">
      <c r="C53" s="5" t="s">
        <v>963</v>
      </c>
      <c r="F53" s="379"/>
      <c r="G53" s="380"/>
      <c r="H53" s="381"/>
      <c r="L53" s="336">
        <f>Presupuesto!H99</f>
        <v>0</v>
      </c>
    </row>
    <row r="54" spans="3:12" x14ac:dyDescent="0.25"/>
    <row r="55" spans="3:12" x14ac:dyDescent="0.25">
      <c r="C55" s="5" t="s">
        <v>982</v>
      </c>
    </row>
    <row r="56" spans="3:12" x14ac:dyDescent="0.25"/>
    <row r="57" spans="3:12" x14ac:dyDescent="0.25"/>
    <row r="58" spans="3:12" x14ac:dyDescent="0.25"/>
  </sheetData>
  <sheetProtection algorithmName="SHA-512" hashValue="gQfQV0YgEVWC5/v9JUD3yBZvR8WCYhlfGbcGlgCAlF8MAEy++Y6wv5EAV6rycexvANVpxUcuTAcYH+V4Cra8gQ==" saltValue="9ojgr++8B42WhagvAYIYFg==" spinCount="100000" sheet="1" objects="1" scenarios="1" formatCells="0" formatColumns="0" formatRows="0" autoFilter="0"/>
  <mergeCells count="27">
    <mergeCell ref="E23:H23"/>
    <mergeCell ref="D14:E14"/>
    <mergeCell ref="G14:H14"/>
    <mergeCell ref="D15:E15"/>
    <mergeCell ref="B3:F4"/>
    <mergeCell ref="C19:F20"/>
    <mergeCell ref="C22:D23"/>
    <mergeCell ref="E22:H22"/>
    <mergeCell ref="D10:H10"/>
    <mergeCell ref="E11:H11"/>
    <mergeCell ref="D16:E16"/>
    <mergeCell ref="G16:H16"/>
    <mergeCell ref="E12:H12"/>
    <mergeCell ref="F52:H52"/>
    <mergeCell ref="F53:H53"/>
    <mergeCell ref="G24:H24"/>
    <mergeCell ref="C27:F28"/>
    <mergeCell ref="C30:D31"/>
    <mergeCell ref="C45:D45"/>
    <mergeCell ref="E45:H45"/>
    <mergeCell ref="C46:D46"/>
    <mergeCell ref="F38:G38"/>
    <mergeCell ref="E30:H30"/>
    <mergeCell ref="E31:H31"/>
    <mergeCell ref="C33:H33"/>
    <mergeCell ref="F35:H35"/>
    <mergeCell ref="F37:G37"/>
  </mergeCells>
  <dataValidations xWindow="600" yWindow="425" count="10">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30:H30">
      <formula1>INDIRECT($F$26,1)</formula1>
    </dataValidation>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22:H22">
      <formula1>INDIRECT($F$18,1)</formula1>
    </dataValidation>
    <dataValidation type="whole" allowBlank="1" showInputMessage="1" showErrorMessage="1" errorTitle="Maximo " error="digite un número entre 1 - 60 _x000a_de: &quot;Debe ser conforme a los parametros de la Convocatoria&quot;_x000a_12 A (1)un año _x000a_24 A (2)un años_x000a_32 A (3)un años_x000a_48 A (4)un años_x000a_60 A (2)un años" sqref="E46">
      <formula1>1</formula1>
      <formula2>60</formula2>
    </dataValidation>
    <dataValidation type="list" allowBlank="1" showInputMessage="1" showErrorMessage="1" sqref="H20 H28">
      <formula1>Grup_Clasifica</formula1>
    </dataValidation>
    <dataValidation type="list" allowBlank="1" showInputMessage="1" showErrorMessage="1" sqref="C19:F20 C27:F28">
      <formula1>Grupos</formula1>
    </dataValidation>
    <dataValidation type="list" allowBlank="1" showInputMessage="1" showErrorMessage="1" errorTitle="Tipo de Convocatoria " error="Seleccione una opcion de la lista desplegable." sqref="G14:H14">
      <formula1>TPConvocatoria</formula1>
    </dataValidation>
    <dataValidation type="list" allowBlank="1" showInputMessage="1" showErrorMessage="1" sqref="H8">
      <formula1>Facultades</formula1>
    </dataValidation>
    <dataValidation type="list" allowBlank="1" showInputMessage="1" showErrorMessage="1" sqref="F37:G37 F39:G39">
      <formula1>Tp_Entidad</formula1>
    </dataValidation>
    <dataValidation type="list" allowBlank="1" showInputMessage="1" showErrorMessage="1" sqref="F38">
      <formula1>TpCentro2</formula1>
    </dataValidation>
    <dataValidation type="list" allowBlank="1" showInputMessage="1" showErrorMessage="1" sqref="E45:H45">
      <formula1>SEDESUMNG</formula1>
    </dataValidation>
  </dataValidations>
  <printOptions horizontalCentered="1"/>
  <pageMargins left="0.23622047244094491" right="0.23622047244094491" top="0.74803149606299213" bottom="0.74803149606299213" header="0.31496062992125984" footer="0.31496062992125984"/>
  <pageSetup scale="72" orientation="portrait" r:id="rId1"/>
  <drawing r:id="rId2"/>
  <legacyDrawing r:id="rId3"/>
  <extLst>
    <ext xmlns:x14="http://schemas.microsoft.com/office/spreadsheetml/2009/9/main" uri="{CCE6A557-97BC-4b89-ADB6-D9C93CAAB3DF}">
      <x14:dataValidations xmlns:xm="http://schemas.microsoft.com/office/excel/2006/main" xWindow="600" yWindow="425" count="1">
        <x14:dataValidation type="list" allowBlank="1" showInputMessage="1" showErrorMessage="1">
          <x14:formula1>
            <xm:f>Opciones!$J$2:$J$3</xm:f>
          </x14:formula1>
          <xm:sqref>E40:E41 H40:H41 H27 H19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L20"/>
  <sheetViews>
    <sheetView showGridLines="0" view="pageBreakPreview" topLeftCell="A4" zoomScale="85" zoomScaleNormal="85" zoomScaleSheetLayoutView="85" workbookViewId="0">
      <selection activeCell="C28" sqref="C28:H28"/>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 min="12" max="12" width="11.85546875" bestFit="1" customWidth="1"/>
  </cols>
  <sheetData>
    <row r="1" spans="2:12" ht="25.5" customHeight="1" x14ac:dyDescent="0.25"/>
    <row r="2" spans="2:12" ht="99.75" customHeight="1" thickBot="1" x14ac:dyDescent="0.3"/>
    <row r="3" spans="2:12" ht="7.5" hidden="1" customHeight="1" thickBot="1" x14ac:dyDescent="0.3"/>
    <row r="4" spans="2:12" ht="48" thickBot="1" x14ac:dyDescent="0.3">
      <c r="B4" s="437" t="str">
        <f>Datos_Generales!B3</f>
        <v>PRESENTACIÓN DE PROYECTOS 
DE INVESTIGACIÓN</v>
      </c>
      <c r="C4" s="438"/>
      <c r="D4" s="438"/>
      <c r="E4" s="438"/>
      <c r="F4" s="438"/>
      <c r="G4" s="273" t="s">
        <v>832</v>
      </c>
      <c r="H4" s="274" t="s">
        <v>834</v>
      </c>
      <c r="K4" s="244">
        <f>COUNTIF(C9:H80,"&lt;&gt;"&amp;"")</f>
        <v>0</v>
      </c>
      <c r="L4" s="325" t="s">
        <v>923</v>
      </c>
    </row>
    <row r="5" spans="2:12" ht="32.25" thickBot="1" x14ac:dyDescent="0.3">
      <c r="B5" s="439"/>
      <c r="C5" s="440"/>
      <c r="D5" s="440"/>
      <c r="E5" s="440"/>
      <c r="F5" s="440"/>
      <c r="G5" s="273" t="s">
        <v>833</v>
      </c>
      <c r="H5" s="275" t="s">
        <v>716</v>
      </c>
      <c r="K5" s="244">
        <f>SUM(K9:K80)</f>
        <v>0</v>
      </c>
      <c r="L5" s="325" t="s">
        <v>926</v>
      </c>
    </row>
    <row r="6" spans="2:12" ht="15.75" x14ac:dyDescent="0.25">
      <c r="K6" s="89" t="s">
        <v>670</v>
      </c>
    </row>
    <row r="7" spans="2:12" ht="15.75" x14ac:dyDescent="0.25">
      <c r="B7" s="30" t="s">
        <v>860</v>
      </c>
      <c r="C7" s="31" t="s">
        <v>749</v>
      </c>
      <c r="D7" s="32"/>
      <c r="E7" s="32"/>
      <c r="F7" s="32"/>
      <c r="G7" s="32"/>
      <c r="H7" s="32"/>
      <c r="K7" s="116" t="s">
        <v>831</v>
      </c>
    </row>
    <row r="8" spans="2:12" ht="15.75" thickBot="1" x14ac:dyDescent="0.3">
      <c r="K8" s="237" t="s">
        <v>694</v>
      </c>
    </row>
    <row r="9" spans="2:12" ht="50.1" customHeight="1" x14ac:dyDescent="0.25">
      <c r="B9" s="90">
        <v>1</v>
      </c>
      <c r="C9" s="445"/>
      <c r="D9" s="446"/>
      <c r="E9" s="446"/>
      <c r="F9" s="446"/>
      <c r="G9" s="446"/>
      <c r="H9" s="447"/>
      <c r="K9" s="244">
        <f>LEN(C9)</f>
        <v>0</v>
      </c>
    </row>
    <row r="10" spans="2:12" ht="50.1" customHeight="1" x14ac:dyDescent="0.25">
      <c r="B10" s="178">
        <v>2</v>
      </c>
      <c r="C10" s="448"/>
      <c r="D10" s="449"/>
      <c r="E10" s="449"/>
      <c r="F10" s="449"/>
      <c r="G10" s="449"/>
      <c r="H10" s="450"/>
      <c r="K10" s="244">
        <f>LEN(C10)</f>
        <v>0</v>
      </c>
    </row>
    <row r="11" spans="2:12" ht="50.1" customHeight="1" x14ac:dyDescent="0.25">
      <c r="B11" s="91">
        <v>3</v>
      </c>
      <c r="C11" s="448"/>
      <c r="D11" s="449"/>
      <c r="E11" s="449"/>
      <c r="F11" s="449"/>
      <c r="G11" s="449"/>
      <c r="H11" s="450"/>
      <c r="K11" s="244">
        <f>LEN(C11)</f>
        <v>0</v>
      </c>
    </row>
    <row r="12" spans="2:12" ht="50.1" customHeight="1" x14ac:dyDescent="0.25">
      <c r="B12" s="91">
        <v>4</v>
      </c>
      <c r="C12" s="448"/>
      <c r="D12" s="449"/>
      <c r="E12" s="449"/>
      <c r="F12" s="449"/>
      <c r="G12" s="449"/>
      <c r="H12" s="450"/>
      <c r="K12" s="244">
        <f t="shared" ref="K12:K18" si="0">LEN(C12)</f>
        <v>0</v>
      </c>
    </row>
    <row r="13" spans="2:12" ht="50.1" customHeight="1" x14ac:dyDescent="0.25">
      <c r="B13" s="91">
        <v>5</v>
      </c>
      <c r="C13" s="448"/>
      <c r="D13" s="449"/>
      <c r="E13" s="449"/>
      <c r="F13" s="449"/>
      <c r="G13" s="449"/>
      <c r="H13" s="450"/>
      <c r="K13" s="244">
        <f t="shared" si="0"/>
        <v>0</v>
      </c>
    </row>
    <row r="14" spans="2:12" ht="50.1" customHeight="1" x14ac:dyDescent="0.25">
      <c r="B14" s="91">
        <v>6</v>
      </c>
      <c r="C14" s="448"/>
      <c r="D14" s="449"/>
      <c r="E14" s="449"/>
      <c r="F14" s="449"/>
      <c r="G14" s="449"/>
      <c r="H14" s="450"/>
      <c r="K14" s="244">
        <f t="shared" si="0"/>
        <v>0</v>
      </c>
    </row>
    <row r="15" spans="2:12" ht="50.1" customHeight="1" x14ac:dyDescent="0.25">
      <c r="B15" s="91">
        <v>7</v>
      </c>
      <c r="C15" s="448"/>
      <c r="D15" s="449"/>
      <c r="E15" s="449"/>
      <c r="F15" s="449"/>
      <c r="G15" s="449"/>
      <c r="H15" s="450"/>
      <c r="K15" s="244">
        <f t="shared" si="0"/>
        <v>0</v>
      </c>
    </row>
    <row r="16" spans="2:12" ht="50.1" customHeight="1" x14ac:dyDescent="0.25">
      <c r="B16" s="91">
        <v>8</v>
      </c>
      <c r="C16" s="448"/>
      <c r="D16" s="449"/>
      <c r="E16" s="449"/>
      <c r="F16" s="449"/>
      <c r="G16" s="449"/>
      <c r="H16" s="450"/>
      <c r="K16" s="244">
        <f t="shared" si="0"/>
        <v>0</v>
      </c>
    </row>
    <row r="17" spans="2:11" ht="21.75" thickBot="1" x14ac:dyDescent="0.3">
      <c r="B17" s="92">
        <v>9</v>
      </c>
      <c r="C17" s="442"/>
      <c r="D17" s="443"/>
      <c r="E17" s="443"/>
      <c r="F17" s="443"/>
      <c r="G17" s="443"/>
      <c r="H17" s="444"/>
      <c r="K17" s="244">
        <f t="shared" si="0"/>
        <v>0</v>
      </c>
    </row>
    <row r="18" spans="2:11" ht="21" x14ac:dyDescent="0.25">
      <c r="B18" s="83"/>
      <c r="C18" s="441"/>
      <c r="D18" s="441"/>
      <c r="E18" s="441"/>
      <c r="F18" s="441"/>
      <c r="G18" s="441"/>
      <c r="H18" s="441"/>
      <c r="K18" s="244">
        <f t="shared" si="0"/>
        <v>0</v>
      </c>
    </row>
    <row r="19" spans="2:11" ht="21" x14ac:dyDescent="0.25">
      <c r="K19" s="244"/>
    </row>
    <row r="20" spans="2:11" ht="21" x14ac:dyDescent="0.25">
      <c r="K20" s="244"/>
    </row>
  </sheetData>
  <sheetProtection formatCells="0" formatColumns="0" formatRows="0" insertRows="0" deleteRows="0" selectLockedCells="1" autoFilter="0"/>
  <mergeCells count="11">
    <mergeCell ref="B4:F5"/>
    <mergeCell ref="C18:H18"/>
    <mergeCell ref="C17:H17"/>
    <mergeCell ref="C9:H9"/>
    <mergeCell ref="C10:H10"/>
    <mergeCell ref="C12:H12"/>
    <mergeCell ref="C11:H11"/>
    <mergeCell ref="C13:H13"/>
    <mergeCell ref="C14:H14"/>
    <mergeCell ref="C15:H15"/>
    <mergeCell ref="C16:H16"/>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1:M25"/>
  <sheetViews>
    <sheetView showGridLines="0" view="pageBreakPreview" topLeftCell="A13" zoomScale="90" zoomScaleNormal="85" zoomScaleSheetLayoutView="90" workbookViewId="0">
      <selection activeCell="C28" sqref="C28:H28"/>
    </sheetView>
  </sheetViews>
  <sheetFormatPr baseColWidth="10" defaultRowHeight="15" x14ac:dyDescent="0.25"/>
  <cols>
    <col min="1" max="1" width="2"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8" customHeight="1" thickBot="1" x14ac:dyDescent="0.3"/>
    <row r="3" spans="2:13" ht="7.5" hidden="1" customHeight="1" thickBot="1" x14ac:dyDescent="0.3"/>
    <row r="4" spans="2:13" ht="48" thickBot="1" x14ac:dyDescent="0.3">
      <c r="B4" s="437" t="str">
        <f>Datos_Generales!B3</f>
        <v>PRESENTACIÓN DE PROYECTOS 
DE INVESTIGACIÓN</v>
      </c>
      <c r="C4" s="438"/>
      <c r="D4" s="438"/>
      <c r="E4" s="438"/>
      <c r="F4" s="438"/>
      <c r="G4" s="273" t="s">
        <v>832</v>
      </c>
      <c r="H4" s="274" t="s">
        <v>834</v>
      </c>
    </row>
    <row r="5" spans="2:13" ht="32.25" thickBot="1" x14ac:dyDescent="0.3">
      <c r="B5" s="439"/>
      <c r="C5" s="440"/>
      <c r="D5" s="440"/>
      <c r="E5" s="440"/>
      <c r="F5" s="440"/>
      <c r="G5" s="273" t="s">
        <v>833</v>
      </c>
      <c r="H5" s="275" t="s">
        <v>838</v>
      </c>
      <c r="K5" s="244">
        <f>COUNTIF(C10:H81,"&lt;&gt;"&amp;"")</f>
        <v>0</v>
      </c>
      <c r="L5" s="325" t="s">
        <v>924</v>
      </c>
    </row>
    <row r="6" spans="2:13" ht="21" x14ac:dyDescent="0.25">
      <c r="K6" s="244">
        <f>SUM(K10:K81)</f>
        <v>0</v>
      </c>
      <c r="L6" s="325" t="s">
        <v>926</v>
      </c>
    </row>
    <row r="7" spans="2:13" ht="15.75" x14ac:dyDescent="0.25">
      <c r="B7" s="30" t="s">
        <v>861</v>
      </c>
      <c r="C7" s="31" t="s">
        <v>765</v>
      </c>
      <c r="D7" s="32"/>
      <c r="E7" s="32"/>
      <c r="F7" s="32"/>
      <c r="G7" s="32"/>
      <c r="H7" s="32"/>
      <c r="K7" s="89" t="s">
        <v>670</v>
      </c>
    </row>
    <row r="8" spans="2:13" ht="15.75" x14ac:dyDescent="0.25">
      <c r="B8" s="30" t="s">
        <v>766</v>
      </c>
      <c r="C8" s="31" t="s">
        <v>857</v>
      </c>
      <c r="D8" s="32"/>
      <c r="E8" s="32"/>
      <c r="F8" s="32"/>
      <c r="G8" s="32"/>
      <c r="H8" s="32"/>
      <c r="K8" s="89" t="s">
        <v>670</v>
      </c>
    </row>
    <row r="9" spans="2:13" ht="16.5" thickBot="1" x14ac:dyDescent="0.3">
      <c r="K9" s="89" t="s">
        <v>764</v>
      </c>
    </row>
    <row r="10" spans="2:13" ht="45" customHeight="1" x14ac:dyDescent="0.25">
      <c r="C10" s="454"/>
      <c r="D10" s="455"/>
      <c r="E10" s="455"/>
      <c r="F10" s="455"/>
      <c r="G10" s="455"/>
      <c r="H10" s="456"/>
      <c r="K10" s="243">
        <f>LEN(C10)</f>
        <v>0</v>
      </c>
    </row>
    <row r="11" spans="2:13" ht="45" customHeight="1" x14ac:dyDescent="0.25">
      <c r="C11" s="457"/>
      <c r="D11" s="458"/>
      <c r="E11" s="458"/>
      <c r="F11" s="458"/>
      <c r="G11" s="458"/>
      <c r="H11" s="459"/>
      <c r="K11" s="243">
        <f t="shared" ref="K11:K25" si="0">LEN(C11)</f>
        <v>0</v>
      </c>
      <c r="M11" s="195"/>
    </row>
    <row r="12" spans="2:13" ht="45" customHeight="1" x14ac:dyDescent="0.25">
      <c r="C12" s="451"/>
      <c r="D12" s="452"/>
      <c r="E12" s="452"/>
      <c r="F12" s="452"/>
      <c r="G12" s="452"/>
      <c r="H12" s="453"/>
      <c r="K12" s="243">
        <f t="shared" si="0"/>
        <v>0</v>
      </c>
      <c r="M12" s="195"/>
    </row>
    <row r="13" spans="2:13" ht="45" customHeight="1" x14ac:dyDescent="0.25">
      <c r="C13" s="457"/>
      <c r="D13" s="458"/>
      <c r="E13" s="458"/>
      <c r="F13" s="458"/>
      <c r="G13" s="458"/>
      <c r="H13" s="459"/>
      <c r="K13" s="243">
        <f t="shared" si="0"/>
        <v>0</v>
      </c>
      <c r="M13" s="195"/>
    </row>
    <row r="14" spans="2:13" ht="45" customHeight="1" x14ac:dyDescent="0.25">
      <c r="C14" s="451"/>
      <c r="D14" s="452"/>
      <c r="E14" s="452"/>
      <c r="F14" s="452"/>
      <c r="G14" s="452"/>
      <c r="H14" s="453"/>
      <c r="K14" s="243">
        <f t="shared" si="0"/>
        <v>0</v>
      </c>
      <c r="M14" s="195"/>
    </row>
    <row r="15" spans="2:13" ht="45" customHeight="1" x14ac:dyDescent="0.25">
      <c r="C15" s="460"/>
      <c r="D15" s="461"/>
      <c r="E15" s="461"/>
      <c r="F15" s="461"/>
      <c r="G15" s="461"/>
      <c r="H15" s="462"/>
      <c r="K15" s="243">
        <f t="shared" si="0"/>
        <v>0</v>
      </c>
      <c r="M15" s="196"/>
    </row>
    <row r="16" spans="2:13" ht="45" customHeight="1" x14ac:dyDescent="0.25">
      <c r="C16" s="451"/>
      <c r="D16" s="452"/>
      <c r="E16" s="452"/>
      <c r="F16" s="452"/>
      <c r="G16" s="452"/>
      <c r="H16" s="453"/>
      <c r="K16" s="243">
        <f t="shared" si="0"/>
        <v>0</v>
      </c>
    </row>
    <row r="17" spans="3:11" ht="45" customHeight="1" x14ac:dyDescent="0.25">
      <c r="C17" s="451"/>
      <c r="D17" s="452"/>
      <c r="E17" s="452"/>
      <c r="F17" s="452"/>
      <c r="G17" s="452"/>
      <c r="H17" s="453"/>
      <c r="K17" s="243">
        <f t="shared" si="0"/>
        <v>0</v>
      </c>
    </row>
    <row r="18" spans="3:11" ht="45" customHeight="1" x14ac:dyDescent="0.25">
      <c r="C18" s="451"/>
      <c r="D18" s="452"/>
      <c r="E18" s="452"/>
      <c r="F18" s="452"/>
      <c r="G18" s="452"/>
      <c r="H18" s="453"/>
      <c r="K18" s="243">
        <f t="shared" si="0"/>
        <v>0</v>
      </c>
    </row>
    <row r="19" spans="3:11" ht="45" customHeight="1" x14ac:dyDescent="0.25">
      <c r="C19" s="451"/>
      <c r="D19" s="452"/>
      <c r="E19" s="452"/>
      <c r="F19" s="452"/>
      <c r="G19" s="452"/>
      <c r="H19" s="453"/>
      <c r="K19" s="243">
        <f t="shared" si="0"/>
        <v>0</v>
      </c>
    </row>
    <row r="20" spans="3:11" ht="45" customHeight="1" x14ac:dyDescent="0.25">
      <c r="C20" s="451"/>
      <c r="D20" s="452"/>
      <c r="E20" s="452"/>
      <c r="F20" s="452"/>
      <c r="G20" s="452"/>
      <c r="H20" s="453"/>
      <c r="K20" s="243">
        <f t="shared" si="0"/>
        <v>0</v>
      </c>
    </row>
    <row r="21" spans="3:11" ht="45" customHeight="1" x14ac:dyDescent="0.25">
      <c r="C21" s="451"/>
      <c r="D21" s="452"/>
      <c r="E21" s="452"/>
      <c r="F21" s="452"/>
      <c r="G21" s="452"/>
      <c r="H21" s="453"/>
      <c r="K21" s="243">
        <f t="shared" si="0"/>
        <v>0</v>
      </c>
    </row>
    <row r="22" spans="3:11" ht="45" customHeight="1" x14ac:dyDescent="0.25">
      <c r="C22" s="451"/>
      <c r="D22" s="452"/>
      <c r="E22" s="452"/>
      <c r="F22" s="452"/>
      <c r="G22" s="452"/>
      <c r="H22" s="453"/>
      <c r="K22" s="243">
        <f t="shared" si="0"/>
        <v>0</v>
      </c>
    </row>
    <row r="23" spans="3:11" ht="45" customHeight="1" x14ac:dyDescent="0.25">
      <c r="C23" s="451"/>
      <c r="D23" s="452"/>
      <c r="E23" s="452"/>
      <c r="F23" s="452"/>
      <c r="G23" s="452"/>
      <c r="H23" s="453"/>
      <c r="K23" s="243">
        <f t="shared" si="0"/>
        <v>0</v>
      </c>
    </row>
    <row r="24" spans="3:11" ht="45" customHeight="1" x14ac:dyDescent="0.25">
      <c r="C24" s="451"/>
      <c r="D24" s="452"/>
      <c r="E24" s="452"/>
      <c r="F24" s="452"/>
      <c r="G24" s="452"/>
      <c r="H24" s="453"/>
      <c r="K24" s="243">
        <f t="shared" si="0"/>
        <v>0</v>
      </c>
    </row>
    <row r="25" spans="3:11" ht="28.5" customHeight="1" x14ac:dyDescent="0.25">
      <c r="C25" s="451"/>
      <c r="D25" s="452"/>
      <c r="E25" s="452"/>
      <c r="F25" s="452"/>
      <c r="G25" s="452"/>
      <c r="H25" s="453"/>
      <c r="K25" s="243">
        <f t="shared" si="0"/>
        <v>0</v>
      </c>
    </row>
  </sheetData>
  <sheetProtection formatCells="0" formatColumns="0" formatRows="0" insertRows="0" selectLockedCells="1" autoFilter="0"/>
  <mergeCells count="17">
    <mergeCell ref="B4:F5"/>
    <mergeCell ref="C14:H14"/>
    <mergeCell ref="C15:H15"/>
    <mergeCell ref="C16:H16"/>
    <mergeCell ref="C17:H17"/>
    <mergeCell ref="C25:H25"/>
    <mergeCell ref="C10:H10"/>
    <mergeCell ref="C11:H11"/>
    <mergeCell ref="C12:H12"/>
    <mergeCell ref="C13:H13"/>
    <mergeCell ref="C18:H18"/>
    <mergeCell ref="C19:H19"/>
    <mergeCell ref="C20:H20"/>
    <mergeCell ref="C21:H21"/>
    <mergeCell ref="C22:H22"/>
    <mergeCell ref="C23:H23"/>
    <mergeCell ref="C24:H24"/>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8" tint="0.39997558519241921"/>
  </sheetPr>
  <dimension ref="A1:M53"/>
  <sheetViews>
    <sheetView showGridLines="0" view="pageBreakPreview" zoomScale="80" zoomScaleNormal="85" zoomScaleSheetLayoutView="80" workbookViewId="0">
      <selection activeCell="G7" sqref="G7"/>
    </sheetView>
  </sheetViews>
  <sheetFormatPr baseColWidth="10" defaultColWidth="0" defaultRowHeight="15" zeroHeight="1" x14ac:dyDescent="0.25"/>
  <cols>
    <col min="1" max="1" width="4.42578125" customWidth="1"/>
    <col min="2" max="2" width="4.140625" bestFit="1"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 min="10" max="13" width="11.42578125" customWidth="1"/>
    <col min="14" max="16384" width="11.42578125" hidden="1"/>
  </cols>
  <sheetData>
    <row r="1" spans="2:11" ht="25.5" customHeight="1" x14ac:dyDescent="0.25"/>
    <row r="2" spans="2:11" ht="92.25" customHeight="1" thickBot="1" x14ac:dyDescent="0.3"/>
    <row r="3" spans="2:11" ht="7.5" hidden="1" customHeight="1" thickBot="1" x14ac:dyDescent="0.3"/>
    <row r="4" spans="2:11" ht="48" thickBot="1" x14ac:dyDescent="0.3">
      <c r="B4" s="437" t="str">
        <f>Datos_Generales!B3</f>
        <v>PRESENTACIÓN DE PROYECTOS 
DE INVESTIGACIÓN</v>
      </c>
      <c r="C4" s="438"/>
      <c r="D4" s="438"/>
      <c r="E4" s="438"/>
      <c r="F4" s="438"/>
      <c r="G4" s="273" t="s">
        <v>832</v>
      </c>
      <c r="H4" s="274" t="s">
        <v>834</v>
      </c>
    </row>
    <row r="5" spans="2:11" ht="32.25" thickBot="1" x14ac:dyDescent="0.3">
      <c r="B5" s="439"/>
      <c r="C5" s="440"/>
      <c r="D5" s="440"/>
      <c r="E5" s="440"/>
      <c r="F5" s="440"/>
      <c r="G5" s="273" t="s">
        <v>833</v>
      </c>
      <c r="H5" s="275" t="s">
        <v>712</v>
      </c>
    </row>
    <row r="6" spans="2:11" ht="15.75" x14ac:dyDescent="0.25">
      <c r="K6" s="89" t="s">
        <v>670</v>
      </c>
    </row>
    <row r="7" spans="2:11" ht="15.75" x14ac:dyDescent="0.25">
      <c r="B7" s="30" t="s">
        <v>698</v>
      </c>
      <c r="C7" s="31" t="s">
        <v>666</v>
      </c>
      <c r="D7" s="32"/>
      <c r="E7" s="32"/>
      <c r="F7" s="32"/>
      <c r="G7" s="32"/>
      <c r="H7" s="285" t="str">
        <f>Productos!J7</f>
        <v>INV</v>
      </c>
      <c r="K7" s="89" t="s">
        <v>670</v>
      </c>
    </row>
    <row r="8" spans="2:11" ht="16.5" thickBot="1" x14ac:dyDescent="0.3">
      <c r="K8" s="89" t="s">
        <v>764</v>
      </c>
    </row>
    <row r="9" spans="2:11" ht="80.099999999999994" customHeight="1" thickTop="1" thickBot="1" x14ac:dyDescent="0.3">
      <c r="B9" s="83" t="s">
        <v>667</v>
      </c>
      <c r="C9" s="463"/>
      <c r="D9" s="464"/>
      <c r="E9" s="464"/>
      <c r="F9" s="464"/>
      <c r="G9" s="464"/>
      <c r="H9" s="465"/>
      <c r="K9" s="244">
        <f>LEN(C9)</f>
        <v>0</v>
      </c>
    </row>
    <row r="10" spans="2:11" ht="21.75" thickTop="1" x14ac:dyDescent="0.25">
      <c r="K10" s="244"/>
    </row>
    <row r="11" spans="2:11" ht="21" x14ac:dyDescent="0.25">
      <c r="B11" s="30" t="s">
        <v>697</v>
      </c>
      <c r="C11" s="31" t="s">
        <v>668</v>
      </c>
      <c r="D11" s="32"/>
      <c r="E11" s="32"/>
      <c r="F11" s="32"/>
      <c r="G11" s="32"/>
      <c r="H11" s="32"/>
      <c r="K11" s="244">
        <f>SUM(K14:K43)</f>
        <v>0</v>
      </c>
    </row>
    <row r="12" spans="2:11" ht="21.75" thickBot="1" x14ac:dyDescent="0.3">
      <c r="K12" s="244"/>
    </row>
    <row r="13" spans="2:11" ht="21.75" thickBot="1" x14ac:dyDescent="0.3">
      <c r="B13" s="84" t="s">
        <v>0</v>
      </c>
      <c r="C13" s="466" t="s">
        <v>669</v>
      </c>
      <c r="D13" s="467"/>
      <c r="E13" s="467"/>
      <c r="F13" s="467"/>
      <c r="G13" s="467"/>
      <c r="H13" s="468"/>
      <c r="K13" s="244"/>
    </row>
    <row r="14" spans="2:11" ht="28.5" customHeight="1" thickTop="1" x14ac:dyDescent="0.25">
      <c r="B14" s="85">
        <v>1</v>
      </c>
      <c r="C14" s="469"/>
      <c r="D14" s="470"/>
      <c r="E14" s="470"/>
      <c r="F14" s="470"/>
      <c r="G14" s="470"/>
      <c r="H14" s="471"/>
      <c r="K14" s="244">
        <f t="shared" ref="K14:K28" si="0">LEN(C14)</f>
        <v>0</v>
      </c>
    </row>
    <row r="15" spans="2:11" ht="30" customHeight="1" x14ac:dyDescent="0.25">
      <c r="B15" s="86">
        <v>2</v>
      </c>
      <c r="C15" s="472"/>
      <c r="D15" s="473"/>
      <c r="E15" s="473"/>
      <c r="F15" s="473"/>
      <c r="G15" s="473"/>
      <c r="H15" s="474"/>
      <c r="K15" s="244">
        <f t="shared" si="0"/>
        <v>0</v>
      </c>
    </row>
    <row r="16" spans="2:11" ht="30" customHeight="1" x14ac:dyDescent="0.25">
      <c r="B16" s="87">
        <v>3</v>
      </c>
      <c r="C16" s="475"/>
      <c r="D16" s="476"/>
      <c r="E16" s="476"/>
      <c r="F16" s="476"/>
      <c r="G16" s="476"/>
      <c r="H16" s="477"/>
      <c r="K16" s="244">
        <f t="shared" si="0"/>
        <v>0</v>
      </c>
    </row>
    <row r="17" spans="2:11" ht="30" customHeight="1" x14ac:dyDescent="0.25">
      <c r="B17" s="86">
        <v>4</v>
      </c>
      <c r="C17" s="481"/>
      <c r="D17" s="482"/>
      <c r="E17" s="482"/>
      <c r="F17" s="482"/>
      <c r="G17" s="482"/>
      <c r="H17" s="483"/>
      <c r="K17" s="244">
        <f t="shared" si="0"/>
        <v>0</v>
      </c>
    </row>
    <row r="18" spans="2:11" ht="30" customHeight="1" x14ac:dyDescent="0.25">
      <c r="B18" s="87">
        <v>5</v>
      </c>
      <c r="C18" s="475"/>
      <c r="D18" s="476"/>
      <c r="E18" s="476"/>
      <c r="F18" s="476"/>
      <c r="G18" s="476"/>
      <c r="H18" s="477"/>
      <c r="K18" s="244">
        <f t="shared" si="0"/>
        <v>0</v>
      </c>
    </row>
    <row r="19" spans="2:11" ht="30" customHeight="1" x14ac:dyDescent="0.25">
      <c r="B19" s="86">
        <v>6</v>
      </c>
      <c r="C19" s="481"/>
      <c r="D19" s="482"/>
      <c r="E19" s="482"/>
      <c r="F19" s="482"/>
      <c r="G19" s="482"/>
      <c r="H19" s="483"/>
      <c r="K19" s="244">
        <f t="shared" si="0"/>
        <v>0</v>
      </c>
    </row>
    <row r="20" spans="2:11" ht="30" customHeight="1" x14ac:dyDescent="0.25">
      <c r="B20" s="87">
        <v>7</v>
      </c>
      <c r="C20" s="475"/>
      <c r="D20" s="476"/>
      <c r="E20" s="476"/>
      <c r="F20" s="476"/>
      <c r="G20" s="476"/>
      <c r="H20" s="477"/>
      <c r="K20" s="244">
        <f t="shared" si="0"/>
        <v>0</v>
      </c>
    </row>
    <row r="21" spans="2:11" ht="30" customHeight="1" x14ac:dyDescent="0.25">
      <c r="B21" s="86">
        <v>8</v>
      </c>
      <c r="C21" s="481"/>
      <c r="D21" s="482"/>
      <c r="E21" s="482"/>
      <c r="F21" s="482"/>
      <c r="G21" s="482"/>
      <c r="H21" s="483"/>
      <c r="K21" s="244">
        <f t="shared" si="0"/>
        <v>0</v>
      </c>
    </row>
    <row r="22" spans="2:11" ht="30" customHeight="1" x14ac:dyDescent="0.25">
      <c r="B22" s="87">
        <v>9</v>
      </c>
      <c r="C22" s="475"/>
      <c r="D22" s="476"/>
      <c r="E22" s="476"/>
      <c r="F22" s="476"/>
      <c r="G22" s="476"/>
      <c r="H22" s="477"/>
      <c r="K22" s="244">
        <f t="shared" si="0"/>
        <v>0</v>
      </c>
    </row>
    <row r="23" spans="2:11" ht="30" customHeight="1" x14ac:dyDescent="0.25">
      <c r="B23" s="86">
        <v>10</v>
      </c>
      <c r="C23" s="481"/>
      <c r="D23" s="482"/>
      <c r="E23" s="482"/>
      <c r="F23" s="482"/>
      <c r="G23" s="482"/>
      <c r="H23" s="483"/>
      <c r="K23" s="244">
        <f t="shared" si="0"/>
        <v>0</v>
      </c>
    </row>
    <row r="24" spans="2:11" ht="30" customHeight="1" x14ac:dyDescent="0.25">
      <c r="B24" s="87">
        <v>11</v>
      </c>
      <c r="C24" s="475"/>
      <c r="D24" s="476"/>
      <c r="E24" s="476"/>
      <c r="F24" s="476"/>
      <c r="G24" s="476"/>
      <c r="H24" s="477"/>
      <c r="K24" s="244">
        <f t="shared" si="0"/>
        <v>0</v>
      </c>
    </row>
    <row r="25" spans="2:11" ht="30" customHeight="1" x14ac:dyDescent="0.25">
      <c r="B25" s="86">
        <v>12</v>
      </c>
      <c r="C25" s="481"/>
      <c r="D25" s="482"/>
      <c r="E25" s="482"/>
      <c r="F25" s="482"/>
      <c r="G25" s="482"/>
      <c r="H25" s="483"/>
      <c r="K25" s="244">
        <f t="shared" si="0"/>
        <v>0</v>
      </c>
    </row>
    <row r="26" spans="2:11" ht="36" customHeight="1" x14ac:dyDescent="0.25">
      <c r="B26" s="87">
        <v>13</v>
      </c>
      <c r="C26" s="475"/>
      <c r="D26" s="476"/>
      <c r="E26" s="476"/>
      <c r="F26" s="476"/>
      <c r="G26" s="476"/>
      <c r="H26" s="477"/>
      <c r="K26" s="244">
        <f t="shared" si="0"/>
        <v>0</v>
      </c>
    </row>
    <row r="27" spans="2:11" ht="36" customHeight="1" x14ac:dyDescent="0.25">
      <c r="B27" s="86">
        <v>14</v>
      </c>
      <c r="C27" s="481"/>
      <c r="D27" s="482"/>
      <c r="E27" s="482"/>
      <c r="F27" s="482"/>
      <c r="G27" s="482"/>
      <c r="H27" s="483"/>
      <c r="K27" s="244">
        <f t="shared" si="0"/>
        <v>0</v>
      </c>
    </row>
    <row r="28" spans="2:11" ht="36" customHeight="1" thickBot="1" x14ac:dyDescent="0.3">
      <c r="B28" s="88">
        <v>15</v>
      </c>
      <c r="C28" s="478"/>
      <c r="D28" s="479"/>
      <c r="E28" s="479"/>
      <c r="F28" s="479"/>
      <c r="G28" s="479"/>
      <c r="H28" s="480"/>
      <c r="K28" s="244">
        <f t="shared" si="0"/>
        <v>0</v>
      </c>
    </row>
    <row r="29" spans="2:11" ht="21" x14ac:dyDescent="0.25">
      <c r="K29" s="244"/>
    </row>
    <row r="30" spans="2:11" ht="21" x14ac:dyDescent="0.25">
      <c r="B30" s="30"/>
      <c r="C30" s="30"/>
      <c r="D30" s="30"/>
      <c r="E30" s="30"/>
      <c r="F30" s="30"/>
      <c r="G30" s="30"/>
      <c r="H30" s="30"/>
      <c r="K30" s="244"/>
    </row>
    <row r="31" spans="2:11" ht="21" x14ac:dyDescent="0.25">
      <c r="B31" s="30"/>
      <c r="C31" s="30"/>
      <c r="D31" s="30"/>
      <c r="E31" s="30"/>
      <c r="F31" s="30"/>
      <c r="G31" s="30"/>
      <c r="H31" s="30"/>
      <c r="K31" s="244"/>
    </row>
    <row r="32" spans="2:11" x14ac:dyDescent="0.25">
      <c r="B32" s="30"/>
      <c r="C32" s="30"/>
      <c r="D32" s="30"/>
      <c r="E32" s="30"/>
      <c r="F32" s="30"/>
      <c r="G32" s="30"/>
      <c r="H32" s="30"/>
    </row>
    <row r="33" spans="2:8" x14ac:dyDescent="0.25">
      <c r="B33" s="30"/>
      <c r="C33" s="30"/>
      <c r="D33" s="30"/>
      <c r="E33" s="30"/>
      <c r="F33" s="30"/>
      <c r="G33" s="30"/>
      <c r="H33" s="30"/>
    </row>
    <row r="34" spans="2:8" x14ac:dyDescent="0.25">
      <c r="B34" s="30"/>
      <c r="C34" s="30"/>
      <c r="D34" s="30"/>
      <c r="E34" s="30"/>
      <c r="F34" s="30"/>
      <c r="G34" s="30"/>
      <c r="H34" s="30"/>
    </row>
    <row r="35" spans="2:8" x14ac:dyDescent="0.25">
      <c r="B35" s="30"/>
      <c r="C35" s="30"/>
      <c r="D35" s="30"/>
      <c r="E35" s="30"/>
      <c r="F35" s="30"/>
      <c r="G35" s="30"/>
      <c r="H35" s="30"/>
    </row>
    <row r="36" spans="2:8" x14ac:dyDescent="0.25">
      <c r="B36" s="30"/>
      <c r="C36" s="30"/>
      <c r="D36" s="30"/>
      <c r="E36" s="30"/>
      <c r="F36" s="30"/>
      <c r="G36" s="30"/>
      <c r="H36" s="30"/>
    </row>
    <row r="37" spans="2:8" x14ac:dyDescent="0.25">
      <c r="B37" s="30"/>
      <c r="C37" s="30"/>
      <c r="D37" s="30"/>
      <c r="E37" s="30"/>
      <c r="F37" s="30"/>
      <c r="G37" s="30"/>
      <c r="H37" s="30"/>
    </row>
    <row r="38" spans="2:8" x14ac:dyDescent="0.25">
      <c r="B38" s="30"/>
      <c r="C38" s="30"/>
      <c r="D38" s="30"/>
      <c r="E38" s="30"/>
      <c r="F38" s="30"/>
      <c r="G38" s="30"/>
      <c r="H38" s="30"/>
    </row>
    <row r="39" spans="2:8" x14ac:dyDescent="0.25">
      <c r="B39" s="30"/>
      <c r="C39" s="30"/>
      <c r="D39" s="30"/>
      <c r="E39" s="30"/>
      <c r="F39" s="30"/>
      <c r="G39" s="30"/>
      <c r="H39" s="30"/>
    </row>
    <row r="40" spans="2:8" x14ac:dyDescent="0.25">
      <c r="B40" s="30"/>
      <c r="C40" s="30"/>
      <c r="D40" s="30"/>
      <c r="E40" s="30"/>
      <c r="F40" s="30"/>
      <c r="G40" s="30"/>
      <c r="H40" s="30"/>
    </row>
    <row r="41" spans="2:8" x14ac:dyDescent="0.25">
      <c r="B41" s="30"/>
      <c r="C41" s="30"/>
      <c r="D41" s="30"/>
      <c r="E41" s="30"/>
      <c r="F41" s="30"/>
      <c r="G41" s="30"/>
      <c r="H41" s="30"/>
    </row>
    <row r="42" spans="2:8" x14ac:dyDescent="0.25">
      <c r="B42" s="30"/>
      <c r="C42" s="30"/>
      <c r="D42" s="30"/>
      <c r="E42" s="30"/>
      <c r="F42" s="30"/>
      <c r="G42" s="30"/>
      <c r="H42" s="30"/>
    </row>
    <row r="43" spans="2:8" x14ac:dyDescent="0.25">
      <c r="B43" s="30"/>
      <c r="C43" s="30"/>
      <c r="D43" s="30"/>
      <c r="E43" s="30"/>
      <c r="F43" s="30"/>
      <c r="G43" s="30"/>
      <c r="H43" s="30"/>
    </row>
    <row r="44" spans="2:8" x14ac:dyDescent="0.25">
      <c r="B44" s="30"/>
      <c r="C44" s="30"/>
      <c r="D44" s="30"/>
      <c r="E44" s="30"/>
      <c r="F44" s="30"/>
      <c r="G44" s="30"/>
      <c r="H44" s="30"/>
    </row>
    <row r="45" spans="2:8" x14ac:dyDescent="0.25">
      <c r="B45" s="30"/>
      <c r="C45" s="30"/>
      <c r="D45" s="30"/>
      <c r="E45" s="30"/>
      <c r="F45" s="30"/>
      <c r="G45" s="30"/>
      <c r="H45" s="30"/>
    </row>
    <row r="46" spans="2:8" x14ac:dyDescent="0.25">
      <c r="B46" s="30"/>
      <c r="C46" s="30"/>
      <c r="D46" s="30"/>
      <c r="E46" s="30"/>
      <c r="F46" s="30"/>
      <c r="G46" s="30"/>
      <c r="H46" s="30"/>
    </row>
    <row r="47" spans="2:8" x14ac:dyDescent="0.25">
      <c r="B47" s="30"/>
      <c r="C47" s="30"/>
      <c r="D47" s="30"/>
      <c r="E47" s="30"/>
      <c r="F47" s="30"/>
      <c r="G47" s="30"/>
      <c r="H47" s="30"/>
    </row>
    <row r="48" spans="2:8" x14ac:dyDescent="0.25"/>
    <row r="49" x14ac:dyDescent="0.25"/>
    <row r="50" x14ac:dyDescent="0.25"/>
    <row r="51" x14ac:dyDescent="0.25"/>
    <row r="52" x14ac:dyDescent="0.25"/>
    <row r="53" x14ac:dyDescent="0.25"/>
  </sheetData>
  <sheetProtection algorithmName="SHA-512" hashValue="63jV30qs46pmBREMjBZ5GAMZ6G5xv9JxFhBfm0SKw3AIAj8UCllWY+qE4cFU7N9ndLp6fQmmE++PBvgW1rFEcg==" saltValue="0e/2rs+v2bVxsiSB6WNEzg==" spinCount="100000" sheet="1" objects="1" scenarios="1" formatCells="0" formatColumns="0" formatRows="0" insertRows="0" sort="0" autoFilter="0"/>
  <mergeCells count="18">
    <mergeCell ref="C16:H16"/>
    <mergeCell ref="C28:H28"/>
    <mergeCell ref="C17:H17"/>
    <mergeCell ref="C18:H18"/>
    <mergeCell ref="C19:H19"/>
    <mergeCell ref="C20:H20"/>
    <mergeCell ref="C21:H21"/>
    <mergeCell ref="C22:H22"/>
    <mergeCell ref="C23:H23"/>
    <mergeCell ref="C24:H24"/>
    <mergeCell ref="C25:H25"/>
    <mergeCell ref="C26:H26"/>
    <mergeCell ref="C27:H27"/>
    <mergeCell ref="C9:H9"/>
    <mergeCell ref="C13:H13"/>
    <mergeCell ref="C14:H14"/>
    <mergeCell ref="C15:H15"/>
    <mergeCell ref="B4:F5"/>
  </mergeCells>
  <printOptions horizontalCentered="1"/>
  <pageMargins left="0.70866141732283472" right="0.70866141732283472" top="0.74803149606299213" bottom="0.74803149606299213" header="0.31496062992125984" footer="0.31496062992125984"/>
  <pageSetup scale="6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B1:K24"/>
  <sheetViews>
    <sheetView showGridLines="0" view="pageBreakPreview" zoomScale="90" zoomScaleNormal="85" zoomScaleSheetLayoutView="90" workbookViewId="0">
      <selection activeCell="B9" sqref="B9"/>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5.28515625" customWidth="1"/>
  </cols>
  <sheetData>
    <row r="1" spans="2:11" ht="25.5" customHeight="1" x14ac:dyDescent="0.25"/>
    <row r="2" spans="2:11" ht="96" customHeight="1" thickBot="1" x14ac:dyDescent="0.3"/>
    <row r="3" spans="2:11" ht="7.5" hidden="1" customHeight="1" thickBot="1" x14ac:dyDescent="0.3"/>
    <row r="4" spans="2:11" ht="48" thickBot="1" x14ac:dyDescent="0.3">
      <c r="B4" s="437" t="str">
        <f>Datos_Generales!B3</f>
        <v>PRESENTACIÓN DE PROYECTOS 
DE INVESTIGACIÓN</v>
      </c>
      <c r="C4" s="438"/>
      <c r="D4" s="438"/>
      <c r="E4" s="438"/>
      <c r="F4" s="438"/>
      <c r="G4" s="273" t="s">
        <v>832</v>
      </c>
      <c r="H4" s="274" t="s">
        <v>834</v>
      </c>
    </row>
    <row r="5" spans="2:11" ht="32.25" thickBot="1" x14ac:dyDescent="0.3">
      <c r="B5" s="439"/>
      <c r="C5" s="440"/>
      <c r="D5" s="440"/>
      <c r="E5" s="440"/>
      <c r="F5" s="440"/>
      <c r="G5" s="273" t="s">
        <v>833</v>
      </c>
      <c r="H5" s="275" t="s">
        <v>801</v>
      </c>
      <c r="K5" s="83">
        <f>SUM(K10:K133)</f>
        <v>0</v>
      </c>
    </row>
    <row r="7" spans="2:11" ht="15.75" x14ac:dyDescent="0.25">
      <c r="B7" s="30" t="s">
        <v>862</v>
      </c>
      <c r="C7" s="31" t="s">
        <v>765</v>
      </c>
      <c r="D7" s="32"/>
      <c r="E7" s="32"/>
      <c r="F7" s="32"/>
      <c r="G7" s="32"/>
      <c r="H7" s="32"/>
      <c r="K7" s="89" t="s">
        <v>670</v>
      </c>
    </row>
    <row r="8" spans="2:11" ht="15.75" x14ac:dyDescent="0.25">
      <c r="B8" s="30" t="s">
        <v>766</v>
      </c>
      <c r="C8" s="31" t="s">
        <v>770</v>
      </c>
      <c r="D8" s="32"/>
      <c r="E8" s="32"/>
      <c r="F8" s="32"/>
      <c r="G8" s="32"/>
      <c r="H8" s="32"/>
      <c r="K8" s="116" t="s">
        <v>831</v>
      </c>
    </row>
    <row r="9" spans="2:11" ht="14.1" customHeight="1" thickBot="1" x14ac:dyDescent="0.3">
      <c r="K9" s="237" t="s">
        <v>694</v>
      </c>
    </row>
    <row r="10" spans="2:11" ht="39.950000000000003" customHeight="1" x14ac:dyDescent="0.25">
      <c r="B10" s="214">
        <v>1</v>
      </c>
      <c r="C10" s="487"/>
      <c r="D10" s="488"/>
      <c r="E10" s="488"/>
      <c r="F10" s="488"/>
      <c r="G10" s="488"/>
      <c r="H10" s="489"/>
      <c r="K10" s="83">
        <f>LEN(C10)</f>
        <v>0</v>
      </c>
    </row>
    <row r="11" spans="2:11" ht="39.950000000000003" customHeight="1" x14ac:dyDescent="0.25">
      <c r="B11" s="215">
        <f>B10+1</f>
        <v>2</v>
      </c>
      <c r="C11" s="490"/>
      <c r="D11" s="491"/>
      <c r="E11" s="491"/>
      <c r="F11" s="491"/>
      <c r="G11" s="491"/>
      <c r="H11" s="492"/>
      <c r="K11" s="83">
        <f t="shared" ref="K11:K22" si="0">LEN(C11)</f>
        <v>0</v>
      </c>
    </row>
    <row r="12" spans="2:11" ht="39.950000000000003" customHeight="1" x14ac:dyDescent="0.25">
      <c r="B12" s="216">
        <f t="shared" ref="B12:B22" si="1">B11+1</f>
        <v>3</v>
      </c>
      <c r="C12" s="484"/>
      <c r="D12" s="485"/>
      <c r="E12" s="485"/>
      <c r="F12" s="485"/>
      <c r="G12" s="485"/>
      <c r="H12" s="486"/>
      <c r="K12" s="83">
        <f t="shared" si="0"/>
        <v>0</v>
      </c>
    </row>
    <row r="13" spans="2:11" ht="39.950000000000003" customHeight="1" x14ac:dyDescent="0.25">
      <c r="B13" s="217">
        <f t="shared" si="1"/>
        <v>4</v>
      </c>
      <c r="C13" s="490"/>
      <c r="D13" s="493"/>
      <c r="E13" s="493"/>
      <c r="F13" s="493"/>
      <c r="G13" s="493"/>
      <c r="H13" s="494"/>
      <c r="K13" s="83">
        <f t="shared" si="0"/>
        <v>0</v>
      </c>
    </row>
    <row r="14" spans="2:11" ht="39.950000000000003" customHeight="1" x14ac:dyDescent="0.25">
      <c r="B14" s="216">
        <f t="shared" si="1"/>
        <v>5</v>
      </c>
      <c r="C14" s="484"/>
      <c r="D14" s="485"/>
      <c r="E14" s="485"/>
      <c r="F14" s="485"/>
      <c r="G14" s="485"/>
      <c r="H14" s="486"/>
      <c r="K14" s="83">
        <f t="shared" si="0"/>
        <v>0</v>
      </c>
    </row>
    <row r="15" spans="2:11" ht="39.950000000000003" customHeight="1" x14ac:dyDescent="0.25">
      <c r="B15" s="216">
        <f t="shared" si="1"/>
        <v>6</v>
      </c>
      <c r="C15" s="484"/>
      <c r="D15" s="485"/>
      <c r="E15" s="485"/>
      <c r="F15" s="485"/>
      <c r="G15" s="485"/>
      <c r="H15" s="486"/>
      <c r="K15" s="83">
        <f t="shared" si="0"/>
        <v>0</v>
      </c>
    </row>
    <row r="16" spans="2:11" ht="39.950000000000003" customHeight="1" x14ac:dyDescent="0.25">
      <c r="B16" s="216">
        <f t="shared" si="1"/>
        <v>7</v>
      </c>
      <c r="C16" s="484"/>
      <c r="D16" s="485"/>
      <c r="E16" s="485"/>
      <c r="F16" s="485"/>
      <c r="G16" s="485"/>
      <c r="H16" s="486"/>
      <c r="K16" s="83">
        <f t="shared" si="0"/>
        <v>0</v>
      </c>
    </row>
    <row r="17" spans="2:11" ht="39.950000000000003" customHeight="1" x14ac:dyDescent="0.25">
      <c r="B17" s="216">
        <f t="shared" si="1"/>
        <v>8</v>
      </c>
      <c r="C17" s="484"/>
      <c r="D17" s="485"/>
      <c r="E17" s="485"/>
      <c r="F17" s="485"/>
      <c r="G17" s="485"/>
      <c r="H17" s="486"/>
      <c r="K17" s="83">
        <f t="shared" si="0"/>
        <v>0</v>
      </c>
    </row>
    <row r="18" spans="2:11" ht="39.950000000000003" customHeight="1" x14ac:dyDescent="0.25">
      <c r="B18" s="216">
        <f t="shared" si="1"/>
        <v>9</v>
      </c>
      <c r="C18" s="495"/>
      <c r="D18" s="496"/>
      <c r="E18" s="496"/>
      <c r="F18" s="496"/>
      <c r="G18" s="496"/>
      <c r="H18" s="497"/>
      <c r="K18" s="83">
        <f t="shared" si="0"/>
        <v>0</v>
      </c>
    </row>
    <row r="19" spans="2:11" ht="39.950000000000003" customHeight="1" x14ac:dyDescent="0.25">
      <c r="B19" s="216">
        <f t="shared" si="1"/>
        <v>10</v>
      </c>
      <c r="C19" s="484"/>
      <c r="D19" s="485"/>
      <c r="E19" s="485"/>
      <c r="F19" s="485"/>
      <c r="G19" s="485"/>
      <c r="H19" s="486"/>
      <c r="K19" s="83">
        <f t="shared" si="0"/>
        <v>0</v>
      </c>
    </row>
    <row r="20" spans="2:11" ht="39.950000000000003" customHeight="1" x14ac:dyDescent="0.25">
      <c r="B20" s="216">
        <f t="shared" si="1"/>
        <v>11</v>
      </c>
      <c r="C20" s="484"/>
      <c r="D20" s="485"/>
      <c r="E20" s="485"/>
      <c r="F20" s="485"/>
      <c r="G20" s="485"/>
      <c r="H20" s="486"/>
      <c r="K20" s="83">
        <f t="shared" si="0"/>
        <v>0</v>
      </c>
    </row>
    <row r="21" spans="2:11" ht="39.950000000000003" customHeight="1" x14ac:dyDescent="0.25">
      <c r="B21" s="216">
        <f t="shared" si="1"/>
        <v>12</v>
      </c>
      <c r="C21" s="484"/>
      <c r="D21" s="485"/>
      <c r="E21" s="485"/>
      <c r="F21" s="485"/>
      <c r="G21" s="485"/>
      <c r="H21" s="486"/>
      <c r="K21" s="83">
        <f t="shared" si="0"/>
        <v>0</v>
      </c>
    </row>
    <row r="22" spans="2:11" ht="39.950000000000003" customHeight="1" thickBot="1" x14ac:dyDescent="0.3">
      <c r="B22" s="266">
        <f t="shared" si="1"/>
        <v>13</v>
      </c>
      <c r="C22" s="498"/>
      <c r="D22" s="499"/>
      <c r="E22" s="499"/>
      <c r="F22" s="499"/>
      <c r="G22" s="499"/>
      <c r="H22" s="500"/>
      <c r="K22" s="83">
        <f t="shared" si="0"/>
        <v>0</v>
      </c>
    </row>
    <row r="23" spans="2:11" x14ac:dyDescent="0.25">
      <c r="K23" s="83"/>
    </row>
    <row r="24" spans="2:11" x14ac:dyDescent="0.25">
      <c r="K24" s="83"/>
    </row>
  </sheetData>
  <sheetProtection formatCells="0" formatColumns="0" formatRows="0" insertRows="0" deleteRows="0" selectLockedCells="1" autoFilter="0"/>
  <mergeCells count="14">
    <mergeCell ref="C18:H18"/>
    <mergeCell ref="C19:H19"/>
    <mergeCell ref="C20:H20"/>
    <mergeCell ref="C21:H21"/>
    <mergeCell ref="C22:H22"/>
    <mergeCell ref="B4:F5"/>
    <mergeCell ref="C15:H15"/>
    <mergeCell ref="C16:H16"/>
    <mergeCell ref="C17:H17"/>
    <mergeCell ref="C14:H14"/>
    <mergeCell ref="C10:H10"/>
    <mergeCell ref="C11:H11"/>
    <mergeCell ref="C12:H12"/>
    <mergeCell ref="C13:H13"/>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B1:M25"/>
  <sheetViews>
    <sheetView showGridLines="0" view="pageBreakPreview" topLeftCell="A4" zoomScale="90" zoomScaleNormal="85" zoomScaleSheetLayoutView="90" workbookViewId="0">
      <selection activeCell="B8" sqref="B8"/>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2" customHeight="1" thickBot="1" x14ac:dyDescent="0.3"/>
    <row r="3" spans="2:13" ht="7.5" hidden="1" customHeight="1" thickBot="1" x14ac:dyDescent="0.3"/>
    <row r="4" spans="2:13" ht="48" thickBot="1" x14ac:dyDescent="0.3">
      <c r="B4" s="437" t="str">
        <f>Datos_Generales!B3</f>
        <v>PRESENTACIÓN DE PROYECTOS 
DE INVESTIGACIÓN</v>
      </c>
      <c r="C4" s="438"/>
      <c r="D4" s="438"/>
      <c r="E4" s="438"/>
      <c r="F4" s="438"/>
      <c r="G4" s="273" t="s">
        <v>832</v>
      </c>
      <c r="H4" s="274" t="s">
        <v>834</v>
      </c>
    </row>
    <row r="5" spans="2:13" ht="32.25" thickBot="1" x14ac:dyDescent="0.3">
      <c r="B5" s="439"/>
      <c r="C5" s="440"/>
      <c r="D5" s="440"/>
      <c r="E5" s="440"/>
      <c r="F5" s="440"/>
      <c r="G5" s="273" t="s">
        <v>833</v>
      </c>
      <c r="H5" s="275" t="s">
        <v>800</v>
      </c>
      <c r="K5" s="83">
        <f>SUM(K10:K313)</f>
        <v>0</v>
      </c>
    </row>
    <row r="7" spans="2:13" ht="15.75" x14ac:dyDescent="0.25">
      <c r="B7" s="30" t="s">
        <v>863</v>
      </c>
      <c r="C7" s="31" t="s">
        <v>765</v>
      </c>
      <c r="D7" s="32"/>
      <c r="E7" s="32"/>
      <c r="F7" s="32"/>
      <c r="G7" s="32"/>
      <c r="H7" s="32"/>
      <c r="K7" s="89" t="s">
        <v>670</v>
      </c>
    </row>
    <row r="8" spans="2:13" ht="15.75" x14ac:dyDescent="0.25">
      <c r="B8" s="30" t="s">
        <v>767</v>
      </c>
      <c r="C8" s="31" t="s">
        <v>769</v>
      </c>
      <c r="D8" s="32"/>
      <c r="E8" s="32"/>
      <c r="F8" s="32"/>
      <c r="G8" s="32"/>
      <c r="H8" s="32"/>
      <c r="K8" s="116" t="s">
        <v>831</v>
      </c>
    </row>
    <row r="9" spans="2:13" ht="15.75" thickBot="1" x14ac:dyDescent="0.3">
      <c r="K9" s="237" t="s">
        <v>694</v>
      </c>
    </row>
    <row r="10" spans="2:13" ht="39.950000000000003" customHeight="1" x14ac:dyDescent="0.25">
      <c r="B10" s="504"/>
      <c r="C10" s="505"/>
      <c r="D10" s="505"/>
      <c r="E10" s="505"/>
      <c r="F10" s="505"/>
      <c r="G10" s="505"/>
      <c r="H10" s="506"/>
      <c r="K10" s="83">
        <f>LEN(B10)</f>
        <v>0</v>
      </c>
    </row>
    <row r="11" spans="2:13" ht="39.950000000000003" customHeight="1" x14ac:dyDescent="0.25">
      <c r="B11" s="460"/>
      <c r="C11" s="458"/>
      <c r="D11" s="458"/>
      <c r="E11" s="458"/>
      <c r="F11" s="458"/>
      <c r="G11" s="458"/>
      <c r="H11" s="459"/>
      <c r="K11" s="83">
        <f t="shared" ref="K11:K25" si="0">LEN(B11)</f>
        <v>0</v>
      </c>
    </row>
    <row r="12" spans="2:13" ht="39.950000000000003" customHeight="1" x14ac:dyDescent="0.25">
      <c r="B12" s="507"/>
      <c r="C12" s="508"/>
      <c r="D12" s="508"/>
      <c r="E12" s="508"/>
      <c r="F12" s="508"/>
      <c r="G12" s="508"/>
      <c r="H12" s="509"/>
      <c r="K12" s="83">
        <f t="shared" si="0"/>
        <v>0</v>
      </c>
    </row>
    <row r="13" spans="2:13" ht="39.950000000000003" customHeight="1" x14ac:dyDescent="0.25">
      <c r="B13" s="460"/>
      <c r="C13" s="458"/>
      <c r="D13" s="458"/>
      <c r="E13" s="458"/>
      <c r="F13" s="458"/>
      <c r="G13" s="458"/>
      <c r="H13" s="459"/>
      <c r="K13" s="83">
        <f t="shared" si="0"/>
        <v>0</v>
      </c>
    </row>
    <row r="14" spans="2:13" ht="39.950000000000003" customHeight="1" x14ac:dyDescent="0.25">
      <c r="B14" s="451"/>
      <c r="C14" s="452"/>
      <c r="D14" s="452"/>
      <c r="E14" s="452"/>
      <c r="F14" s="452"/>
      <c r="G14" s="452"/>
      <c r="H14" s="453"/>
      <c r="K14" s="83">
        <f t="shared" si="0"/>
        <v>0</v>
      </c>
    </row>
    <row r="15" spans="2:13" ht="39.950000000000003" customHeight="1" x14ac:dyDescent="0.25">
      <c r="B15" s="457"/>
      <c r="C15" s="458"/>
      <c r="D15" s="458"/>
      <c r="E15" s="458"/>
      <c r="F15" s="458"/>
      <c r="G15" s="458"/>
      <c r="H15" s="459"/>
      <c r="K15" s="83">
        <f t="shared" si="0"/>
        <v>0</v>
      </c>
      <c r="M15" s="177"/>
    </row>
    <row r="16" spans="2:13" ht="39.950000000000003" customHeight="1" x14ac:dyDescent="0.25">
      <c r="B16" s="451"/>
      <c r="C16" s="452"/>
      <c r="D16" s="452"/>
      <c r="E16" s="452"/>
      <c r="F16" s="452"/>
      <c r="G16" s="452"/>
      <c r="H16" s="453"/>
      <c r="K16" s="83">
        <f t="shared" si="0"/>
        <v>0</v>
      </c>
    </row>
    <row r="17" spans="2:11" ht="39.950000000000003" customHeight="1" x14ac:dyDescent="0.25">
      <c r="B17" s="457"/>
      <c r="C17" s="458"/>
      <c r="D17" s="458"/>
      <c r="E17" s="458"/>
      <c r="F17" s="458"/>
      <c r="G17" s="458"/>
      <c r="H17" s="459"/>
      <c r="K17" s="83">
        <f t="shared" si="0"/>
        <v>0</v>
      </c>
    </row>
    <row r="18" spans="2:11" ht="39.950000000000003" customHeight="1" x14ac:dyDescent="0.25">
      <c r="B18" s="451"/>
      <c r="C18" s="452"/>
      <c r="D18" s="452"/>
      <c r="E18" s="452"/>
      <c r="F18" s="452"/>
      <c r="G18" s="452"/>
      <c r="H18" s="453"/>
      <c r="K18" s="83">
        <f t="shared" si="0"/>
        <v>0</v>
      </c>
    </row>
    <row r="19" spans="2:11" ht="39.950000000000003" customHeight="1" x14ac:dyDescent="0.25">
      <c r="B19" s="457"/>
      <c r="C19" s="458"/>
      <c r="D19" s="458"/>
      <c r="E19" s="458"/>
      <c r="F19" s="458"/>
      <c r="G19" s="458"/>
      <c r="H19" s="459"/>
      <c r="K19" s="83">
        <f t="shared" si="0"/>
        <v>0</v>
      </c>
    </row>
    <row r="20" spans="2:11" ht="39.950000000000003" customHeight="1" x14ac:dyDescent="0.25">
      <c r="B20" s="451"/>
      <c r="C20" s="452"/>
      <c r="D20" s="452"/>
      <c r="E20" s="452"/>
      <c r="F20" s="452"/>
      <c r="G20" s="452"/>
      <c r="H20" s="453"/>
      <c r="K20" s="83">
        <f t="shared" si="0"/>
        <v>0</v>
      </c>
    </row>
    <row r="21" spans="2:11" ht="39.950000000000003" customHeight="1" x14ac:dyDescent="0.25">
      <c r="B21" s="457"/>
      <c r="C21" s="458"/>
      <c r="D21" s="458"/>
      <c r="E21" s="458"/>
      <c r="F21" s="458"/>
      <c r="G21" s="458"/>
      <c r="H21" s="459"/>
      <c r="K21" s="83">
        <f t="shared" si="0"/>
        <v>0</v>
      </c>
    </row>
    <row r="22" spans="2:11" ht="39.950000000000003" customHeight="1" x14ac:dyDescent="0.25">
      <c r="B22" s="451"/>
      <c r="C22" s="452"/>
      <c r="D22" s="452"/>
      <c r="E22" s="452"/>
      <c r="F22" s="452"/>
      <c r="G22" s="452"/>
      <c r="H22" s="453"/>
      <c r="K22" s="83">
        <f t="shared" si="0"/>
        <v>0</v>
      </c>
    </row>
    <row r="23" spans="2:11" ht="39.950000000000003" customHeight="1" x14ac:dyDescent="0.25">
      <c r="B23" s="457"/>
      <c r="C23" s="458"/>
      <c r="D23" s="458"/>
      <c r="E23" s="458"/>
      <c r="F23" s="458"/>
      <c r="G23" s="458"/>
      <c r="H23" s="459"/>
      <c r="K23" s="83">
        <f t="shared" si="0"/>
        <v>0</v>
      </c>
    </row>
    <row r="24" spans="2:11" ht="39.950000000000003" customHeight="1" x14ac:dyDescent="0.25">
      <c r="B24" s="451"/>
      <c r="C24" s="452"/>
      <c r="D24" s="452"/>
      <c r="E24" s="452"/>
      <c r="F24" s="452"/>
      <c r="G24" s="452"/>
      <c r="H24" s="453"/>
      <c r="K24" s="83">
        <f t="shared" si="0"/>
        <v>0</v>
      </c>
    </row>
    <row r="25" spans="2:11" ht="39.75" customHeight="1" thickBot="1" x14ac:dyDescent="0.3">
      <c r="B25" s="501"/>
      <c r="C25" s="502"/>
      <c r="D25" s="502"/>
      <c r="E25" s="502"/>
      <c r="F25" s="502"/>
      <c r="G25" s="502"/>
      <c r="H25" s="503"/>
      <c r="K25" s="83">
        <f t="shared" si="0"/>
        <v>0</v>
      </c>
    </row>
  </sheetData>
  <sheetProtection formatCells="0" formatColumns="0" formatRows="0" insertRows="0" deleteRows="0" selectLockedCells="1" autoFilter="0"/>
  <mergeCells count="17">
    <mergeCell ref="B15:H15"/>
    <mergeCell ref="B4:F5"/>
    <mergeCell ref="B14:H14"/>
    <mergeCell ref="B10:H10"/>
    <mergeCell ref="B11:H11"/>
    <mergeCell ref="B12:H12"/>
    <mergeCell ref="B13:H13"/>
    <mergeCell ref="B16:H16"/>
    <mergeCell ref="B17:H17"/>
    <mergeCell ref="B18:H18"/>
    <mergeCell ref="B19:H19"/>
    <mergeCell ref="B25:H25"/>
    <mergeCell ref="B20:H20"/>
    <mergeCell ref="B21:H21"/>
    <mergeCell ref="B22:H22"/>
    <mergeCell ref="B23:H23"/>
    <mergeCell ref="B24:H24"/>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B1:M25"/>
  <sheetViews>
    <sheetView showGridLines="0" view="pageBreakPreview" topLeftCell="A16" zoomScale="90" zoomScaleNormal="85" zoomScaleSheetLayoutView="90" workbookViewId="0">
      <selection activeCell="B15" sqref="B15:H15"/>
    </sheetView>
  </sheetViews>
  <sheetFormatPr baseColWidth="10" defaultRowHeight="15" x14ac:dyDescent="0.25"/>
  <cols>
    <col min="1" max="1" width="4.42578125" customWidth="1"/>
    <col min="2" max="2" width="3.42578125" customWidth="1"/>
    <col min="3" max="8" width="18.5703125" customWidth="1"/>
    <col min="9" max="9" width="7.42578125" customWidth="1"/>
  </cols>
  <sheetData>
    <row r="1" spans="2:13" ht="25.5" customHeight="1" x14ac:dyDescent="0.25"/>
    <row r="2" spans="2:13" ht="102" customHeight="1" thickBot="1" x14ac:dyDescent="0.3"/>
    <row r="3" spans="2:13" ht="7.5" hidden="1" customHeight="1" thickBot="1" x14ac:dyDescent="0.3"/>
    <row r="4" spans="2:13" ht="40.5" customHeight="1" thickBot="1" x14ac:dyDescent="0.3">
      <c r="B4" s="437" t="str">
        <f>Datos_Generales!B3</f>
        <v>PRESENTACIÓN DE PROYECTOS 
DE INVESTIGACIÓN</v>
      </c>
      <c r="C4" s="438"/>
      <c r="D4" s="438"/>
      <c r="E4" s="438"/>
      <c r="F4" s="438"/>
      <c r="G4" s="273" t="s">
        <v>832</v>
      </c>
      <c r="H4" s="274" t="s">
        <v>834</v>
      </c>
    </row>
    <row r="5" spans="2:13" ht="40.5" customHeight="1" thickBot="1" x14ac:dyDescent="0.3">
      <c r="B5" s="439"/>
      <c r="C5" s="440"/>
      <c r="D5" s="440"/>
      <c r="E5" s="440"/>
      <c r="F5" s="440"/>
      <c r="G5" s="273" t="s">
        <v>833</v>
      </c>
      <c r="H5" s="275" t="s">
        <v>1091</v>
      </c>
      <c r="K5" s="83">
        <f>SUM(K10:K313)</f>
        <v>0</v>
      </c>
    </row>
    <row r="7" spans="2:13" ht="15.75" x14ac:dyDescent="0.25">
      <c r="B7" s="30" t="s">
        <v>863</v>
      </c>
      <c r="C7" s="31" t="s">
        <v>765</v>
      </c>
      <c r="D7" s="32"/>
      <c r="E7" s="32"/>
      <c r="F7" s="32"/>
      <c r="G7" s="32"/>
      <c r="H7" s="32"/>
      <c r="K7" s="89" t="s">
        <v>670</v>
      </c>
    </row>
    <row r="8" spans="2:13" ht="15.75" x14ac:dyDescent="0.25">
      <c r="B8" s="30" t="s">
        <v>768</v>
      </c>
      <c r="C8" s="31" t="s">
        <v>1091</v>
      </c>
      <c r="D8" s="32"/>
      <c r="E8" s="32"/>
      <c r="F8" s="32"/>
      <c r="G8" s="32"/>
      <c r="H8" s="32"/>
      <c r="K8" s="116" t="s">
        <v>831</v>
      </c>
    </row>
    <row r="9" spans="2:13" ht="15.75" thickBot="1" x14ac:dyDescent="0.3">
      <c r="K9" s="237" t="s">
        <v>694</v>
      </c>
    </row>
    <row r="10" spans="2:13" ht="39.950000000000003" customHeight="1" x14ac:dyDescent="0.25">
      <c r="B10" s="504"/>
      <c r="C10" s="505"/>
      <c r="D10" s="505"/>
      <c r="E10" s="505"/>
      <c r="F10" s="505"/>
      <c r="G10" s="505"/>
      <c r="H10" s="506"/>
      <c r="K10" s="83">
        <f>LEN(B10)</f>
        <v>0</v>
      </c>
    </row>
    <row r="11" spans="2:13" ht="39.950000000000003" customHeight="1" x14ac:dyDescent="0.25">
      <c r="B11" s="460"/>
      <c r="C11" s="458"/>
      <c r="D11" s="458"/>
      <c r="E11" s="458"/>
      <c r="F11" s="458"/>
      <c r="G11" s="458"/>
      <c r="H11" s="459"/>
      <c r="K11" s="83">
        <f t="shared" ref="K11:K25" si="0">LEN(B11)</f>
        <v>0</v>
      </c>
    </row>
    <row r="12" spans="2:13" ht="39.950000000000003" customHeight="1" x14ac:dyDescent="0.25">
      <c r="B12" s="507"/>
      <c r="C12" s="508"/>
      <c r="D12" s="508"/>
      <c r="E12" s="508"/>
      <c r="F12" s="508"/>
      <c r="G12" s="508"/>
      <c r="H12" s="509"/>
      <c r="K12" s="83">
        <f t="shared" si="0"/>
        <v>0</v>
      </c>
    </row>
    <row r="13" spans="2:13" ht="39.950000000000003" customHeight="1" x14ac:dyDescent="0.25">
      <c r="B13" s="460"/>
      <c r="C13" s="458"/>
      <c r="D13" s="458"/>
      <c r="E13" s="458"/>
      <c r="F13" s="458"/>
      <c r="G13" s="458"/>
      <c r="H13" s="459"/>
      <c r="K13" s="83">
        <f t="shared" si="0"/>
        <v>0</v>
      </c>
    </row>
    <row r="14" spans="2:13" ht="39.950000000000003" customHeight="1" x14ac:dyDescent="0.25">
      <c r="B14" s="451"/>
      <c r="C14" s="452"/>
      <c r="D14" s="452"/>
      <c r="E14" s="452"/>
      <c r="F14" s="452"/>
      <c r="G14" s="452"/>
      <c r="H14" s="453"/>
      <c r="K14" s="83">
        <f t="shared" si="0"/>
        <v>0</v>
      </c>
    </row>
    <row r="15" spans="2:13" ht="39.950000000000003" customHeight="1" x14ac:dyDescent="0.25">
      <c r="B15" s="457"/>
      <c r="C15" s="458"/>
      <c r="D15" s="458"/>
      <c r="E15" s="458"/>
      <c r="F15" s="458"/>
      <c r="G15" s="458"/>
      <c r="H15" s="459"/>
      <c r="K15" s="83">
        <f t="shared" si="0"/>
        <v>0</v>
      </c>
      <c r="M15" s="177"/>
    </row>
    <row r="16" spans="2:13" ht="39.950000000000003" customHeight="1" x14ac:dyDescent="0.25">
      <c r="B16" s="451"/>
      <c r="C16" s="452"/>
      <c r="D16" s="452"/>
      <c r="E16" s="452"/>
      <c r="F16" s="452"/>
      <c r="G16" s="452"/>
      <c r="H16" s="453"/>
      <c r="K16" s="83">
        <f t="shared" si="0"/>
        <v>0</v>
      </c>
    </row>
    <row r="17" spans="2:11" ht="39.950000000000003" customHeight="1" x14ac:dyDescent="0.25">
      <c r="B17" s="457"/>
      <c r="C17" s="458"/>
      <c r="D17" s="458"/>
      <c r="E17" s="458"/>
      <c r="F17" s="458"/>
      <c r="G17" s="458"/>
      <c r="H17" s="459"/>
      <c r="K17" s="83">
        <f t="shared" si="0"/>
        <v>0</v>
      </c>
    </row>
    <row r="18" spans="2:11" ht="39.950000000000003" customHeight="1" x14ac:dyDescent="0.25">
      <c r="B18" s="451"/>
      <c r="C18" s="452"/>
      <c r="D18" s="452"/>
      <c r="E18" s="452"/>
      <c r="F18" s="452"/>
      <c r="G18" s="452"/>
      <c r="H18" s="453"/>
      <c r="K18" s="83">
        <f t="shared" si="0"/>
        <v>0</v>
      </c>
    </row>
    <row r="19" spans="2:11" ht="39.950000000000003" customHeight="1" x14ac:dyDescent="0.25">
      <c r="B19" s="457"/>
      <c r="C19" s="458"/>
      <c r="D19" s="458"/>
      <c r="E19" s="458"/>
      <c r="F19" s="458"/>
      <c r="G19" s="458"/>
      <c r="H19" s="459"/>
      <c r="K19" s="83">
        <f t="shared" si="0"/>
        <v>0</v>
      </c>
    </row>
    <row r="20" spans="2:11" ht="39.950000000000003" customHeight="1" x14ac:dyDescent="0.25">
      <c r="B20" s="451"/>
      <c r="C20" s="452"/>
      <c r="D20" s="452"/>
      <c r="E20" s="452"/>
      <c r="F20" s="452"/>
      <c r="G20" s="452"/>
      <c r="H20" s="453"/>
      <c r="K20" s="83">
        <f t="shared" si="0"/>
        <v>0</v>
      </c>
    </row>
    <row r="21" spans="2:11" ht="39.950000000000003" customHeight="1" x14ac:dyDescent="0.25">
      <c r="B21" s="457"/>
      <c r="C21" s="458"/>
      <c r="D21" s="458"/>
      <c r="E21" s="458"/>
      <c r="F21" s="458"/>
      <c r="G21" s="458"/>
      <c r="H21" s="459"/>
      <c r="K21" s="83">
        <f t="shared" si="0"/>
        <v>0</v>
      </c>
    </row>
    <row r="22" spans="2:11" ht="39.950000000000003" customHeight="1" x14ac:dyDescent="0.25">
      <c r="B22" s="451"/>
      <c r="C22" s="452"/>
      <c r="D22" s="452"/>
      <c r="E22" s="452"/>
      <c r="F22" s="452"/>
      <c r="G22" s="452"/>
      <c r="H22" s="453"/>
      <c r="K22" s="83">
        <f t="shared" si="0"/>
        <v>0</v>
      </c>
    </row>
    <row r="23" spans="2:11" ht="39.950000000000003" customHeight="1" x14ac:dyDescent="0.25">
      <c r="B23" s="457"/>
      <c r="C23" s="458"/>
      <c r="D23" s="458"/>
      <c r="E23" s="458"/>
      <c r="F23" s="458"/>
      <c r="G23" s="458"/>
      <c r="H23" s="459"/>
      <c r="K23" s="83">
        <f t="shared" si="0"/>
        <v>0</v>
      </c>
    </row>
    <row r="24" spans="2:11" ht="39.950000000000003" customHeight="1" x14ac:dyDescent="0.25">
      <c r="B24" s="451"/>
      <c r="C24" s="452"/>
      <c r="D24" s="452"/>
      <c r="E24" s="452"/>
      <c r="F24" s="452"/>
      <c r="G24" s="452"/>
      <c r="H24" s="453"/>
      <c r="K24" s="83">
        <f t="shared" si="0"/>
        <v>0</v>
      </c>
    </row>
    <row r="25" spans="2:11" ht="39.75" customHeight="1" thickBot="1" x14ac:dyDescent="0.3">
      <c r="B25" s="501"/>
      <c r="C25" s="502"/>
      <c r="D25" s="502"/>
      <c r="E25" s="502"/>
      <c r="F25" s="502"/>
      <c r="G25" s="502"/>
      <c r="H25" s="503"/>
      <c r="K25" s="83">
        <f t="shared" si="0"/>
        <v>0</v>
      </c>
    </row>
  </sheetData>
  <sheetProtection formatCells="0" formatColumns="0" formatRows="0" insertRows="0" deleteRows="0" selectLockedCells="1" autoFilter="0"/>
  <mergeCells count="17">
    <mergeCell ref="B21:H21"/>
    <mergeCell ref="B22:H22"/>
    <mergeCell ref="B23:H23"/>
    <mergeCell ref="B24:H24"/>
    <mergeCell ref="B25:H25"/>
    <mergeCell ref="B20:H20"/>
    <mergeCell ref="B4:F5"/>
    <mergeCell ref="B10:H10"/>
    <mergeCell ref="B11:H11"/>
    <mergeCell ref="B12:H12"/>
    <mergeCell ref="B13:H13"/>
    <mergeCell ref="B14:H14"/>
    <mergeCell ref="B15:H15"/>
    <mergeCell ref="B16:H16"/>
    <mergeCell ref="B17:H17"/>
    <mergeCell ref="B18:H18"/>
    <mergeCell ref="B19:H19"/>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P40"/>
  <sheetViews>
    <sheetView showGridLines="0" view="pageBreakPreview" zoomScale="85" zoomScaleNormal="85" zoomScaleSheetLayoutView="85" workbookViewId="0">
      <selection activeCell="H13" sqref="H13"/>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19.42578125" style="5" customWidth="1"/>
    <col min="7" max="8" width="19.28515625" style="5" customWidth="1"/>
    <col min="9" max="9" width="7.42578125" style="5" customWidth="1"/>
    <col min="10" max="15" width="11.42578125" style="5" customWidth="1"/>
    <col min="16" max="16" width="0" style="5" hidden="1" customWidth="1"/>
    <col min="17" max="16384" width="11.42578125" style="5" hidden="1"/>
  </cols>
  <sheetData>
    <row r="1" spans="2:12" ht="25.5" customHeight="1" x14ac:dyDescent="0.25"/>
    <row r="2" spans="2:12" ht="90.75" customHeight="1" thickBot="1" x14ac:dyDescent="0.3"/>
    <row r="3" spans="2:12" ht="7.5" hidden="1" customHeight="1" thickBot="1" x14ac:dyDescent="0.3"/>
    <row r="4" spans="2:12" ht="32.25" thickBot="1" x14ac:dyDescent="0.3">
      <c r="B4" s="416" t="str">
        <f>Datos_Generales!B3</f>
        <v>PRESENTACIÓN DE PROYECTOS 
DE INVESTIGACIÓN</v>
      </c>
      <c r="C4" s="417"/>
      <c r="D4" s="417"/>
      <c r="E4" s="417"/>
      <c r="F4" s="417"/>
      <c r="G4" s="273" t="s">
        <v>832</v>
      </c>
      <c r="H4" s="274" t="s">
        <v>834</v>
      </c>
      <c r="K4" s="322" t="s">
        <v>917</v>
      </c>
      <c r="L4" s="119">
        <f>COUNTIF(L12:L24,"&gt;"&amp;meses)</f>
        <v>0</v>
      </c>
    </row>
    <row r="5" spans="2:12" ht="32.25" thickBot="1" x14ac:dyDescent="0.3">
      <c r="B5" s="418"/>
      <c r="C5" s="419"/>
      <c r="D5" s="419"/>
      <c r="E5" s="419"/>
      <c r="F5" s="419"/>
      <c r="G5" s="273" t="s">
        <v>833</v>
      </c>
      <c r="H5" s="275" t="s">
        <v>714</v>
      </c>
    </row>
    <row r="6" spans="2:12" x14ac:dyDescent="0.25"/>
    <row r="7" spans="2:12" ht="15.75" x14ac:dyDescent="0.25">
      <c r="B7" s="7" t="s">
        <v>658</v>
      </c>
      <c r="C7" s="10" t="s">
        <v>693</v>
      </c>
      <c r="D7" s="11"/>
      <c r="E7" s="11"/>
      <c r="F7" s="11"/>
      <c r="G7" s="245">
        <f>IFERROR(VLOOKUP(Elec_Conv,Conv_Opc,3,0),"")</f>
        <v>12</v>
      </c>
      <c r="H7" s="11"/>
      <c r="K7" s="89" t="s">
        <v>670</v>
      </c>
    </row>
    <row r="8" spans="2:12" ht="15.75" x14ac:dyDescent="0.25">
      <c r="K8" s="116" t="s">
        <v>831</v>
      </c>
    </row>
    <row r="9" spans="2:12" x14ac:dyDescent="0.25">
      <c r="B9" s="9" t="s">
        <v>864</v>
      </c>
      <c r="C9" s="10" t="s">
        <v>687</v>
      </c>
      <c r="D9" s="11"/>
      <c r="E9" s="11"/>
      <c r="F9" s="11"/>
      <c r="G9" s="11"/>
      <c r="H9" s="11"/>
      <c r="K9" s="237" t="s">
        <v>694</v>
      </c>
    </row>
    <row r="10" spans="2:12" ht="16.5" thickBot="1" x14ac:dyDescent="0.3">
      <c r="K10" s="116">
        <f>COUNTIF(K12:K26,"&gt;"&amp;0)</f>
        <v>0</v>
      </c>
      <c r="L10" s="5">
        <f>COUNTIF(L12:L24,"&gt;"&amp;meses)</f>
        <v>0</v>
      </c>
    </row>
    <row r="11" spans="2:12" ht="30" customHeight="1" x14ac:dyDescent="0.25">
      <c r="B11" s="120" t="s">
        <v>588</v>
      </c>
      <c r="C11" s="511" t="s">
        <v>763</v>
      </c>
      <c r="D11" s="512"/>
      <c r="E11" s="512"/>
      <c r="F11" s="513"/>
      <c r="G11" s="121" t="s">
        <v>689</v>
      </c>
      <c r="H11" s="122" t="s">
        <v>688</v>
      </c>
      <c r="K11" s="117" t="s">
        <v>694</v>
      </c>
      <c r="L11" s="118" t="s">
        <v>695</v>
      </c>
    </row>
    <row r="12" spans="2:12" ht="39.950000000000003" customHeight="1" x14ac:dyDescent="0.25">
      <c r="B12" s="123">
        <v>1</v>
      </c>
      <c r="C12" s="514"/>
      <c r="D12" s="515"/>
      <c r="E12" s="515"/>
      <c r="F12" s="516"/>
      <c r="G12" s="113"/>
      <c r="H12" s="124"/>
      <c r="K12" s="119">
        <f t="shared" ref="K12:K17" si="0">LEN(C12)</f>
        <v>0</v>
      </c>
      <c r="L12" s="119">
        <f t="shared" ref="L12:L17" si="1">G12+H12</f>
        <v>0</v>
      </c>
    </row>
    <row r="13" spans="2:12" ht="39.950000000000003" customHeight="1" x14ac:dyDescent="0.25">
      <c r="B13" s="125">
        <f>B12+1</f>
        <v>2</v>
      </c>
      <c r="C13" s="517"/>
      <c r="D13" s="518"/>
      <c r="E13" s="518"/>
      <c r="F13" s="519"/>
      <c r="G13" s="114"/>
      <c r="H13" s="126"/>
      <c r="K13" s="119">
        <f t="shared" si="0"/>
        <v>0</v>
      </c>
      <c r="L13" s="119">
        <f t="shared" si="1"/>
        <v>0</v>
      </c>
    </row>
    <row r="14" spans="2:12" ht="39.950000000000003" customHeight="1" x14ac:dyDescent="0.25">
      <c r="B14" s="123">
        <f t="shared" ref="B14:B23" si="2">B13+1</f>
        <v>3</v>
      </c>
      <c r="C14" s="514"/>
      <c r="D14" s="515"/>
      <c r="E14" s="515"/>
      <c r="F14" s="516"/>
      <c r="G14" s="113"/>
      <c r="H14" s="124"/>
      <c r="K14" s="119">
        <f t="shared" si="0"/>
        <v>0</v>
      </c>
      <c r="L14" s="119">
        <f t="shared" si="1"/>
        <v>0</v>
      </c>
    </row>
    <row r="15" spans="2:12" ht="39.950000000000003" customHeight="1" x14ac:dyDescent="0.25">
      <c r="B15" s="125">
        <f t="shared" si="2"/>
        <v>4</v>
      </c>
      <c r="C15" s="517"/>
      <c r="D15" s="518"/>
      <c r="E15" s="518"/>
      <c r="F15" s="519"/>
      <c r="G15" s="114"/>
      <c r="H15" s="126"/>
      <c r="K15" s="119">
        <f t="shared" si="0"/>
        <v>0</v>
      </c>
      <c r="L15" s="119">
        <f t="shared" si="1"/>
        <v>0</v>
      </c>
    </row>
    <row r="16" spans="2:12" ht="39.950000000000003" customHeight="1" x14ac:dyDescent="0.25">
      <c r="B16" s="123">
        <f t="shared" si="2"/>
        <v>5</v>
      </c>
      <c r="C16" s="514"/>
      <c r="D16" s="515"/>
      <c r="E16" s="515"/>
      <c r="F16" s="516"/>
      <c r="G16" s="113"/>
      <c r="H16" s="124"/>
      <c r="K16" s="119">
        <f t="shared" si="0"/>
        <v>0</v>
      </c>
      <c r="L16" s="119">
        <f t="shared" si="1"/>
        <v>0</v>
      </c>
    </row>
    <row r="17" spans="2:12" ht="39.950000000000003" customHeight="1" x14ac:dyDescent="0.25">
      <c r="B17" s="125">
        <f t="shared" si="2"/>
        <v>6</v>
      </c>
      <c r="C17" s="517"/>
      <c r="D17" s="518"/>
      <c r="E17" s="518"/>
      <c r="F17" s="519"/>
      <c r="G17" s="114"/>
      <c r="H17" s="126"/>
      <c r="K17" s="119">
        <f t="shared" si="0"/>
        <v>0</v>
      </c>
      <c r="L17" s="119">
        <f t="shared" si="1"/>
        <v>0</v>
      </c>
    </row>
    <row r="18" spans="2:12" ht="39.950000000000003" customHeight="1" x14ac:dyDescent="0.25">
      <c r="B18" s="123">
        <f t="shared" si="2"/>
        <v>7</v>
      </c>
      <c r="C18" s="514"/>
      <c r="D18" s="515"/>
      <c r="E18" s="515"/>
      <c r="F18" s="516"/>
      <c r="G18" s="113"/>
      <c r="H18" s="124"/>
      <c r="K18" s="119">
        <f t="shared" ref="K18:K24" si="3">LEN(C18)</f>
        <v>0</v>
      </c>
      <c r="L18" s="119">
        <f t="shared" ref="L18:L24" si="4">G18+H18</f>
        <v>0</v>
      </c>
    </row>
    <row r="19" spans="2:12" ht="39.950000000000003" customHeight="1" x14ac:dyDescent="0.25">
      <c r="B19" s="125">
        <f t="shared" si="2"/>
        <v>8</v>
      </c>
      <c r="C19" s="520"/>
      <c r="D19" s="521"/>
      <c r="E19" s="521"/>
      <c r="F19" s="522"/>
      <c r="G19" s="114"/>
      <c r="H19" s="126"/>
      <c r="K19" s="119">
        <f t="shared" si="3"/>
        <v>0</v>
      </c>
      <c r="L19" s="119">
        <f t="shared" si="4"/>
        <v>0</v>
      </c>
    </row>
    <row r="20" spans="2:12" ht="39.950000000000003" customHeight="1" x14ac:dyDescent="0.25">
      <c r="B20" s="123">
        <f t="shared" si="2"/>
        <v>9</v>
      </c>
      <c r="C20" s="514"/>
      <c r="D20" s="515"/>
      <c r="E20" s="515"/>
      <c r="F20" s="516"/>
      <c r="G20" s="113"/>
      <c r="H20" s="124"/>
      <c r="K20" s="119">
        <f t="shared" si="3"/>
        <v>0</v>
      </c>
      <c r="L20" s="119">
        <f t="shared" si="4"/>
        <v>0</v>
      </c>
    </row>
    <row r="21" spans="2:12" ht="39.950000000000003" customHeight="1" x14ac:dyDescent="0.25">
      <c r="B21" s="125">
        <f t="shared" si="2"/>
        <v>10</v>
      </c>
      <c r="C21" s="517"/>
      <c r="D21" s="518"/>
      <c r="E21" s="518"/>
      <c r="F21" s="519"/>
      <c r="G21" s="114"/>
      <c r="H21" s="126"/>
      <c r="K21" s="119">
        <f t="shared" si="3"/>
        <v>0</v>
      </c>
      <c r="L21" s="119">
        <f t="shared" si="4"/>
        <v>0</v>
      </c>
    </row>
    <row r="22" spans="2:12" ht="39.950000000000003" customHeight="1" x14ac:dyDescent="0.25">
      <c r="B22" s="123">
        <f t="shared" si="2"/>
        <v>11</v>
      </c>
      <c r="C22" s="514"/>
      <c r="D22" s="515"/>
      <c r="E22" s="515"/>
      <c r="F22" s="516"/>
      <c r="G22" s="113"/>
      <c r="H22" s="124"/>
      <c r="K22" s="119">
        <f t="shared" si="3"/>
        <v>0</v>
      </c>
      <c r="L22" s="119">
        <f t="shared" si="4"/>
        <v>0</v>
      </c>
    </row>
    <row r="23" spans="2:12" ht="39.950000000000003" customHeight="1" x14ac:dyDescent="0.25">
      <c r="B23" s="125">
        <f t="shared" si="2"/>
        <v>12</v>
      </c>
      <c r="C23" s="520"/>
      <c r="D23" s="521"/>
      <c r="E23" s="521"/>
      <c r="F23" s="522"/>
      <c r="G23" s="114"/>
      <c r="H23" s="126"/>
      <c r="K23" s="119">
        <f t="shared" si="3"/>
        <v>0</v>
      </c>
      <c r="L23" s="119">
        <f t="shared" si="4"/>
        <v>0</v>
      </c>
    </row>
    <row r="24" spans="2:12" ht="24" thickBot="1" x14ac:dyDescent="0.3">
      <c r="B24" s="127" t="s">
        <v>658</v>
      </c>
      <c r="C24" s="523" t="str">
        <f>IF(L4&gt;0,"Nota : Tiene "&amp;L4&amp;"que sobrepasan la duración del proyecto","")</f>
        <v/>
      </c>
      <c r="D24" s="524"/>
      <c r="E24" s="524"/>
      <c r="F24" s="524"/>
      <c r="G24" s="323"/>
      <c r="H24" s="324"/>
      <c r="K24" s="119">
        <f t="shared" si="3"/>
        <v>0</v>
      </c>
      <c r="L24" s="119">
        <f t="shared" si="4"/>
        <v>0</v>
      </c>
    </row>
    <row r="25" spans="2:12" x14ac:dyDescent="0.25">
      <c r="B25" s="119"/>
      <c r="C25" s="510"/>
      <c r="D25" s="510"/>
      <c r="E25" s="510"/>
      <c r="F25" s="510"/>
      <c r="G25" s="510"/>
      <c r="H25" s="510"/>
      <c r="K25" s="119"/>
      <c r="L25" s="119"/>
    </row>
    <row r="26" spans="2:12" x14ac:dyDescent="0.25">
      <c r="L26" s="119"/>
    </row>
    <row r="27" spans="2:12" x14ac:dyDescent="0.25">
      <c r="L27" s="119"/>
    </row>
    <row r="28" spans="2:12" x14ac:dyDescent="0.25">
      <c r="L28" s="119"/>
    </row>
    <row r="29" spans="2:12" x14ac:dyDescent="0.25">
      <c r="L29" s="119"/>
    </row>
    <row r="30" spans="2:12" x14ac:dyDescent="0.25"/>
    <row r="31" spans="2:12" x14ac:dyDescent="0.25"/>
    <row r="32" spans="2:12" x14ac:dyDescent="0.25"/>
    <row r="33" x14ac:dyDescent="0.25"/>
    <row r="34" x14ac:dyDescent="0.25"/>
    <row r="35" x14ac:dyDescent="0.25"/>
    <row r="36" x14ac:dyDescent="0.25"/>
    <row r="37" x14ac:dyDescent="0.25"/>
    <row r="38" x14ac:dyDescent="0.25"/>
    <row r="39" x14ac:dyDescent="0.25"/>
    <row r="40" x14ac:dyDescent="0.25"/>
  </sheetData>
  <sheetProtection formatCells="0" formatColumns="0" formatRows="0" insertRows="0" deleteColumns="0" selectLockedCells="1" autoFilter="0"/>
  <mergeCells count="16">
    <mergeCell ref="B4:F5"/>
    <mergeCell ref="C25:H25"/>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s>
  <conditionalFormatting sqref="L12:L24">
    <cfRule type="cellIs" dxfId="6" priority="1" operator="greaterThan">
      <formula>$G$7</formula>
    </cfRule>
  </conditionalFormatting>
  <dataValidations count="1">
    <dataValidation type="whole" allowBlank="1" showInputMessage="1" showErrorMessage="1" errorTitle="Datos Validos " error="En número entero el Mes y la Duración en meses de la actividad." sqref="G12:H24">
      <formula1>0</formula1>
      <formula2>48</formula2>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151</vt:i4>
      </vt:variant>
    </vt:vector>
  </HeadingPairs>
  <TitlesOfParts>
    <vt:vector size="167" baseType="lpstr">
      <vt:lpstr>Datos_Generales</vt:lpstr>
      <vt:lpstr>Resumen</vt:lpstr>
      <vt:lpstr>Descripción</vt:lpstr>
      <vt:lpstr>Objetivos</vt:lpstr>
      <vt:lpstr>Metodología</vt:lpstr>
      <vt:lpstr>Estado_del_Arte</vt:lpstr>
      <vt:lpstr>Marco_Teorico</vt:lpstr>
      <vt:lpstr>Cronograma</vt:lpstr>
      <vt:lpstr>Productos</vt:lpstr>
      <vt:lpstr>Integrantes</vt:lpstr>
      <vt:lpstr>Presupuesto</vt:lpstr>
      <vt:lpstr>Impactos</vt:lpstr>
      <vt:lpstr>Grupo</vt:lpstr>
      <vt:lpstr>Biblografia</vt:lpstr>
      <vt:lpstr>Imagenes</vt:lpstr>
      <vt:lpstr>Normas</vt:lpstr>
      <vt:lpstr>Biblografia!Área_de_impresión</vt:lpstr>
      <vt:lpstr>Cronograma!Área_de_impresión</vt:lpstr>
      <vt:lpstr>Datos_Generales!Área_de_impresión</vt:lpstr>
      <vt:lpstr>Descripción!Área_de_impresión</vt:lpstr>
      <vt:lpstr>Estado_del_Arte!Área_de_impresión</vt:lpstr>
      <vt:lpstr>Grupo!Área_de_impresión</vt:lpstr>
      <vt:lpstr>Imagenes!Área_de_impresión</vt:lpstr>
      <vt:lpstr>Impactos!Área_de_impresión</vt:lpstr>
      <vt:lpstr>Integrantes!Área_de_impresión</vt:lpstr>
      <vt:lpstr>Marco_Teorico!Área_de_impresión</vt:lpstr>
      <vt:lpstr>Metodología!Área_de_impresión</vt:lpstr>
      <vt:lpstr>Normas!Área_de_impresión</vt:lpstr>
      <vt:lpstr>Objetivos!Área_de_impresión</vt:lpstr>
      <vt:lpstr>Presupuesto!Área_de_impresión</vt:lpstr>
      <vt:lpstr>Productos!Área_de_impresión</vt:lpstr>
      <vt:lpstr>Resumen!Área_de_impresión</vt:lpstr>
      <vt:lpstr>Caract</vt:lpstr>
      <vt:lpstr>Conv_Opc</vt:lpstr>
      <vt:lpstr>Elec_Conv</vt:lpstr>
      <vt:lpstr>Facultades</vt:lpstr>
      <vt:lpstr>FunProy_EMP</vt:lpstr>
      <vt:lpstr>FunProy_IMP</vt:lpstr>
      <vt:lpstr>FunProy_INO</vt:lpstr>
      <vt:lpstr>FunProy_INV</vt:lpstr>
      <vt:lpstr>FunProy_PIC</vt:lpstr>
      <vt:lpstr>GP_1</vt:lpstr>
      <vt:lpstr>GP_10</vt:lpstr>
      <vt:lpstr>GP_11</vt:lpstr>
      <vt:lpstr>GP_12</vt:lpstr>
      <vt:lpstr>GP_13</vt:lpstr>
      <vt:lpstr>GP_14</vt:lpstr>
      <vt:lpstr>GP_15</vt:lpstr>
      <vt:lpstr>GP_16</vt:lpstr>
      <vt:lpstr>GP_17</vt:lpstr>
      <vt:lpstr>GP_18</vt:lpstr>
      <vt:lpstr>GP_19</vt:lpstr>
      <vt:lpstr>GP_2</vt:lpstr>
      <vt:lpstr>GP_20</vt:lpstr>
      <vt:lpstr>GP_21</vt:lpstr>
      <vt:lpstr>GP_22</vt:lpstr>
      <vt:lpstr>GP_23</vt:lpstr>
      <vt:lpstr>GP_24</vt:lpstr>
      <vt:lpstr>GP_25</vt:lpstr>
      <vt:lpstr>GP_26</vt:lpstr>
      <vt:lpstr>GP_27</vt:lpstr>
      <vt:lpstr>GP_28</vt:lpstr>
      <vt:lpstr>GP_29</vt:lpstr>
      <vt:lpstr>GP_3</vt:lpstr>
      <vt:lpstr>GP_30</vt:lpstr>
      <vt:lpstr>GP_31</vt:lpstr>
      <vt:lpstr>GP_32</vt:lpstr>
      <vt:lpstr>GP_33</vt:lpstr>
      <vt:lpstr>GP_34</vt:lpstr>
      <vt:lpstr>GP_35</vt:lpstr>
      <vt:lpstr>GP_36</vt:lpstr>
      <vt:lpstr>GP_37</vt:lpstr>
      <vt:lpstr>GP_38</vt:lpstr>
      <vt:lpstr>GP_39</vt:lpstr>
      <vt:lpstr>GP_4</vt:lpstr>
      <vt:lpstr>GP_40</vt:lpstr>
      <vt:lpstr>GP_41</vt:lpstr>
      <vt:lpstr>GP_42</vt:lpstr>
      <vt:lpstr>GP_43</vt:lpstr>
      <vt:lpstr>GP_44</vt:lpstr>
      <vt:lpstr>GP_45</vt:lpstr>
      <vt:lpstr>GP_46</vt:lpstr>
      <vt:lpstr>GP_47</vt:lpstr>
      <vt:lpstr>GP_48</vt:lpstr>
      <vt:lpstr>GP_49</vt:lpstr>
      <vt:lpstr>GP_5</vt:lpstr>
      <vt:lpstr>GP_50</vt:lpstr>
      <vt:lpstr>GP_51</vt:lpstr>
      <vt:lpstr>GP_52</vt:lpstr>
      <vt:lpstr>GP_53</vt:lpstr>
      <vt:lpstr>GP_54</vt:lpstr>
      <vt:lpstr>GP_56</vt:lpstr>
      <vt:lpstr>GP_57</vt:lpstr>
      <vt:lpstr>GP_58</vt:lpstr>
      <vt:lpstr>GP_59</vt:lpstr>
      <vt:lpstr>GP_6</vt:lpstr>
      <vt:lpstr>GP_60</vt:lpstr>
      <vt:lpstr>GP_62</vt:lpstr>
      <vt:lpstr>GP_63</vt:lpstr>
      <vt:lpstr>GP_64</vt:lpstr>
      <vt:lpstr>GP_65</vt:lpstr>
      <vt:lpstr>GP_66</vt:lpstr>
      <vt:lpstr>GP_67</vt:lpstr>
      <vt:lpstr>GP_68</vt:lpstr>
      <vt:lpstr>GP_69</vt:lpstr>
      <vt:lpstr>GP_7</vt:lpstr>
      <vt:lpstr>GP_70</vt:lpstr>
      <vt:lpstr>GP_71</vt:lpstr>
      <vt:lpstr>GP_72</vt:lpstr>
      <vt:lpstr>GP_73</vt:lpstr>
      <vt:lpstr>GP_74</vt:lpstr>
      <vt:lpstr>GP_75</vt:lpstr>
      <vt:lpstr>GP_76</vt:lpstr>
      <vt:lpstr>GP_77</vt:lpstr>
      <vt:lpstr>GP_78</vt:lpstr>
      <vt:lpstr>GP_79</vt:lpstr>
      <vt:lpstr>GP_8</vt:lpstr>
      <vt:lpstr>GP_80</vt:lpstr>
      <vt:lpstr>GP_81</vt:lpstr>
      <vt:lpstr>GP_82</vt:lpstr>
      <vt:lpstr>GP_83</vt:lpstr>
      <vt:lpstr>GP_84</vt:lpstr>
      <vt:lpstr>GP_85</vt:lpstr>
      <vt:lpstr>GP_86</vt:lpstr>
      <vt:lpstr>GP_87</vt:lpstr>
      <vt:lpstr>GP_9</vt:lpstr>
      <vt:lpstr>Grup_Clasifica</vt:lpstr>
      <vt:lpstr>Grupos</vt:lpstr>
      <vt:lpstr>IncSM</vt:lpstr>
      <vt:lpstr>List_prod</vt:lpstr>
      <vt:lpstr>meses</vt:lpstr>
      <vt:lpstr>NVEstudios</vt:lpstr>
      <vt:lpstr>Presupuesto</vt:lpstr>
      <vt:lpstr>PS_Vicein</vt:lpstr>
      <vt:lpstr>Puntos</vt:lpstr>
      <vt:lpstr>Rangos</vt:lpstr>
      <vt:lpstr>RelaPts_Ps</vt:lpstr>
      <vt:lpstr>SEDESUMNG</vt:lpstr>
      <vt:lpstr>Cronograma!SioNo</vt:lpstr>
      <vt:lpstr>SMLV</vt:lpstr>
      <vt:lpstr>Tabla_prod</vt:lpstr>
      <vt:lpstr>Biblografia!Títulos_a_imprimir</vt:lpstr>
      <vt:lpstr>Cronograma!Títulos_a_imprimir</vt:lpstr>
      <vt:lpstr>Datos_Generales!Títulos_a_imprimir</vt:lpstr>
      <vt:lpstr>Descripción!Títulos_a_imprimir</vt:lpstr>
      <vt:lpstr>Estado_del_Arte!Títulos_a_imprimir</vt:lpstr>
      <vt:lpstr>Grupo!Títulos_a_imprimir</vt:lpstr>
      <vt:lpstr>Imagenes!Títulos_a_imprimir</vt:lpstr>
      <vt:lpstr>Impactos!Títulos_a_imprimir</vt:lpstr>
      <vt:lpstr>Integrantes!Títulos_a_imprimir</vt:lpstr>
      <vt:lpstr>Marco_Teorico!Títulos_a_imprimir</vt:lpstr>
      <vt:lpstr>Metodología!Títulos_a_imprimir</vt:lpstr>
      <vt:lpstr>Normas!Títulos_a_imprimir</vt:lpstr>
      <vt:lpstr>Objetivos!Títulos_a_imprimir</vt:lpstr>
      <vt:lpstr>Presupuesto!Títulos_a_imprimir</vt:lpstr>
      <vt:lpstr>Productos!Títulos_a_imprimir</vt:lpstr>
      <vt:lpstr>Resumen!Títulos_a_imprimir</vt:lpstr>
      <vt:lpstr>Tp_Entidad</vt:lpstr>
      <vt:lpstr>Tp_Impacto</vt:lpstr>
      <vt:lpstr>Tp_Productos</vt:lpstr>
      <vt:lpstr>Tp_proy</vt:lpstr>
      <vt:lpstr>TP_Rubro</vt:lpstr>
      <vt:lpstr>TpCentro2</vt:lpstr>
      <vt:lpstr>TPConvocatoria</vt:lpstr>
      <vt:lpstr>TpImpac</vt:lpstr>
      <vt:lpstr>Val_OPS</vt:lpstr>
      <vt:lpstr>VinUMNG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presentación Proyectos Vicien</dc:title>
  <dc:subject>Propuesta de proyectos</dc:subject>
  <dc:creator>Luis.Chirivi</dc:creator>
  <cp:keywords>Proyectos de Investigación</cp:keywords>
  <dc:description>Formato Ajustado 18 May 2014 . Para  convocatorias 2016.
Vr. 2015- 02  Arreglo Grupo Gi-Itec</dc:description>
  <cp:lastModifiedBy>Luis Alexander Chirivi</cp:lastModifiedBy>
  <cp:lastPrinted>2016-02-15T21:43:32Z</cp:lastPrinted>
  <dcterms:created xsi:type="dcterms:W3CDTF">2014-05-03T15:32:47Z</dcterms:created>
  <dcterms:modified xsi:type="dcterms:W3CDTF">2016-03-30T19:40:24Z</dcterms:modified>
  <cp:category>VICEIN-UMNG</cp:category>
  <cp:contentStatus>Propuesta.</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